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はじめに・前提条件" sheetId="1" state="visible" r:id="rId1"/>
    <sheet name="A型_試算表" sheetId="2" state="visible" r:id="rId2"/>
    <sheet name="B型_試算表" sheetId="3" state="visible" r:id="rId3"/>
    <sheet name="報酬・制度リファレンス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8">
    <font>
      <name val="Calibri"/>
      <family val="2"/>
      <color theme="1"/>
      <sz val="11"/>
      <scheme val="minor"/>
    </font>
    <font>
      <name val="メイリオ"/>
      <b val="1"/>
      <color rgb="00FFFFFF"/>
      <sz val="14"/>
    </font>
    <font>
      <name val="メイリオ"/>
      <b val="1"/>
      <color rgb="001F3864"/>
      <sz val="10"/>
    </font>
    <font>
      <name val="メイリオ"/>
      <sz val="10"/>
    </font>
    <font>
      <name val="メイリオ"/>
      <i val="1"/>
      <color rgb="007F7F7F"/>
      <sz val="9"/>
    </font>
    <font>
      <name val="メイリオ"/>
      <b val="1"/>
      <color rgb="00FFFFFF"/>
      <sz val="11"/>
    </font>
    <font>
      <name val="メイリオ"/>
      <b val="1"/>
      <sz val="10"/>
    </font>
    <font>
      <name val="メイリオ"/>
      <color rgb="000563C1"/>
      <sz val="10"/>
      <u val="single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9E1F2"/>
      </patternFill>
    </fill>
    <fill>
      <patternFill patternType="solid">
        <fgColor rgb="002E75B6"/>
      </patternFill>
    </fill>
    <fill>
      <patternFill patternType="solid">
        <fgColor rgb="00FFF2CC"/>
      </patternFill>
    </fill>
    <fill>
      <patternFill patternType="solid">
        <fgColor rgb="00FCE4D6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2" fillId="3" borderId="0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3" fillId="0" borderId="0" pivotButton="0" quotePrefix="0" xfId="0"/>
    <xf numFmtId="1" fontId="3" fillId="5" borderId="0" applyAlignment="1" pivotButton="0" quotePrefix="0" xfId="0">
      <alignment horizontal="right" vertical="center"/>
    </xf>
    <xf numFmtId="0" fontId="3" fillId="5" borderId="0" applyAlignment="1" pivotButton="0" quotePrefix="0" xfId="0">
      <alignment horizontal="center" vertical="center" wrapText="1"/>
    </xf>
    <xf numFmtId="1" fontId="3" fillId="0" borderId="0" applyAlignment="1" pivotButton="0" quotePrefix="0" xfId="0">
      <alignment horizontal="right" vertical="center"/>
    </xf>
    <xf numFmtId="164" fontId="3" fillId="5" borderId="0" applyAlignment="1" pivotButton="0" quotePrefix="0" xfId="0">
      <alignment horizontal="right" vertical="center"/>
    </xf>
    <xf numFmtId="165" fontId="3" fillId="5" borderId="0" applyAlignment="1" pivotButton="0" quotePrefix="0" xfId="0">
      <alignment horizontal="right" vertical="center"/>
    </xf>
    <xf numFmtId="165" fontId="3" fillId="0" borderId="0" applyAlignment="1" pivotButton="0" quotePrefix="0" xfId="0">
      <alignment horizontal="right" vertical="center"/>
    </xf>
    <xf numFmtId="165" fontId="6" fillId="0" borderId="0" applyAlignment="1" pivotButton="0" quotePrefix="0" xfId="0">
      <alignment horizontal="right" vertical="center"/>
    </xf>
    <xf numFmtId="3" fontId="3" fillId="0" borderId="0" applyAlignment="1" pivotButton="0" quotePrefix="0" xfId="0">
      <alignment horizontal="right" vertical="center"/>
    </xf>
    <xf numFmtId="2" fontId="3" fillId="5" borderId="0" applyAlignment="1" pivotButton="0" quotePrefix="0" xfId="0">
      <alignment horizontal="right" vertical="center"/>
    </xf>
    <xf numFmtId="3" fontId="3" fillId="5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center" vertical="center" wrapText="1"/>
    </xf>
    <xf numFmtId="0" fontId="6" fillId="0" borderId="0" pivotButton="0" quotePrefix="0" xfId="0"/>
    <xf numFmtId="1" fontId="6" fillId="0" borderId="0" applyAlignment="1" pivotButton="0" quotePrefix="0" xfId="0">
      <alignment horizontal="right" vertical="center"/>
    </xf>
    <xf numFmtId="0" fontId="6" fillId="6" borderId="0" pivotButton="0" quotePrefix="0" xfId="0"/>
    <xf numFmtId="0" fontId="3" fillId="6" borderId="0" pivotButton="0" quotePrefix="0" xfId="0"/>
    <xf numFmtId="1" fontId="6" fillId="6" borderId="0" applyAlignment="1" pivotButton="0" quotePrefix="0" xfId="0">
      <alignment horizontal="right" vertical="center"/>
    </xf>
    <xf numFmtId="0" fontId="3" fillId="6" borderId="0" applyAlignment="1" pivotButton="0" quotePrefix="0" xfId="0">
      <alignment horizontal="left" vertical="center" wrapText="1"/>
    </xf>
    <xf numFmtId="3" fontId="6" fillId="6" borderId="0" applyAlignment="1" pivotButton="0" quotePrefix="0" xfId="0">
      <alignment horizontal="right" vertical="center"/>
    </xf>
    <xf numFmtId="3" fontId="6" fillId="0" borderId="0" applyAlignment="1" pivotButton="0" quotePrefix="0" xfId="0">
      <alignment horizontal="right" vertical="center"/>
    </xf>
    <xf numFmtId="0" fontId="6" fillId="7" borderId="0" pivotButton="0" quotePrefix="0" xfId="0"/>
    <xf numFmtId="0" fontId="3" fillId="7" borderId="0" pivotButton="0" quotePrefix="0" xfId="0"/>
    <xf numFmtId="0" fontId="6" fillId="7" borderId="0" applyAlignment="1" pivotButton="0" quotePrefix="0" xfId="0">
      <alignment horizontal="center" vertical="center" wrapText="1"/>
    </xf>
    <xf numFmtId="164" fontId="6" fillId="7" borderId="0" applyAlignment="1" pivotButton="0" quotePrefix="0" xfId="0">
      <alignment horizontal="right" vertical="center"/>
    </xf>
    <xf numFmtId="0" fontId="3" fillId="7" borderId="0" applyAlignment="1" pivotButton="0" quotePrefix="0" xfId="0">
      <alignment horizontal="left" vertical="center" wrapText="1"/>
    </xf>
    <xf numFmtId="165" fontId="3" fillId="7" borderId="0" applyAlignment="1" pivotButton="0" quotePrefix="0" xfId="0">
      <alignment horizontal="right" vertical="center"/>
    </xf>
    <xf numFmtId="0" fontId="6" fillId="3" borderId="1" pivotButton="0" quotePrefix="0" xfId="0"/>
    <xf numFmtId="0" fontId="6" fillId="3" borderId="1" applyAlignment="1" pivotButton="0" quotePrefix="0" xfId="0">
      <alignment horizontal="center" vertical="center" wrapText="1"/>
    </xf>
    <xf numFmtId="0" fontId="3" fillId="0" borderId="1" pivotButton="0" quotePrefix="0" xfId="0"/>
    <xf numFmtId="1" fontId="3" fillId="5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right" vertical="center"/>
    </xf>
    <xf numFmtId="3" fontId="3" fillId="0" borderId="1" applyAlignment="1" pivotButton="0" quotePrefix="0" xfId="0">
      <alignment horizontal="right" vertical="center"/>
    </xf>
    <xf numFmtId="0" fontId="6" fillId="0" borderId="1" pivotButton="0" quotePrefix="0" xfId="0"/>
    <xf numFmtId="3" fontId="6" fillId="0" borderId="1" applyAlignment="1" pivotButton="0" quotePrefix="0" xfId="0">
      <alignment horizontal="right" vertical="center"/>
    </xf>
    <xf numFmtId="0" fontId="4" fillId="0" borderId="1" pivotButton="0" quotePrefix="0" xfId="0"/>
    <xf numFmtId="1" fontId="3" fillId="0" borderId="1" applyAlignment="1" pivotButton="0" quotePrefix="0" xfId="0">
      <alignment horizontal="right" vertical="center"/>
    </xf>
    <xf numFmtId="0" fontId="6" fillId="7" borderId="0" applyAlignment="1" pivotButton="0" quotePrefix="0" xfId="0">
      <alignment horizontal="left" vertical="center" wrapText="1"/>
    </xf>
    <xf numFmtId="1" fontId="6" fillId="3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hyperlink" Target="https://www.mhlw.go.jp/content/001680064.pdf" TargetMode="External" Id="rId1" /><Relationship Type="http://schemas.openxmlformats.org/officeDocument/2006/relationships/hyperlink" Target="https://www.mhlw.go.jp/content/001680064.pdf" TargetMode="External" Id="rId2" /><Relationship Type="http://schemas.openxmlformats.org/officeDocument/2006/relationships/hyperlink" Target="https://www.mhlw.go.jp/content/12200000/2024040100006.pdf" TargetMode="External" Id="rId3" /><Relationship Type="http://schemas.openxmlformats.org/officeDocument/2006/relationships/hyperlink" Target="https://www.mhlw.go.jp/content/12200000/2024040100006.pdf" TargetMode="External" Id="rId4" /><Relationship Type="http://schemas.openxmlformats.org/officeDocument/2006/relationships/hyperlink" Target="https://www.mhlw.go.jp/content/001471548.pdf" TargetMode="External" Id="rId5" /><Relationship Type="http://schemas.openxmlformats.org/officeDocument/2006/relationships/hyperlink" Target="https://www.mhlw.go.jp/content/001471548.pdf" TargetMode="External" Id="rId6" /><Relationship Type="http://schemas.openxmlformats.org/officeDocument/2006/relationships/hyperlink" Target="https://www.mhlw.go.jp/content/001683290.pdf" TargetMode="External" Id="rId7" /><Relationship Type="http://schemas.openxmlformats.org/officeDocument/2006/relationships/hyperlink" Target="https://www.mhlw.go.jp/content/001683290.pdf" TargetMode="External" Id="rId8" /><Relationship Type="http://schemas.openxmlformats.org/officeDocument/2006/relationships/hyperlink" Target="https://www.mhlw.go.jp/stf/seisakunitsuite/bunya/0000202214_00009.html" TargetMode="External" Id="rId9" /><Relationship Type="http://schemas.openxmlformats.org/officeDocument/2006/relationships/hyperlink" Target="https://www.mhlw.go.jp/stf/seisakunitsuite/bunya/0000202214_00009.html" TargetMode="External" Id="rId10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5"/>
  <sheetViews>
    <sheetView workbookViewId="0">
      <selection activeCell="A1" sqref="A1"/>
    </sheetView>
  </sheetViews>
  <sheetFormatPr baseColWidth="8" defaultRowHeight="15"/>
  <cols>
    <col width="4" customWidth="1" min="1" max="1"/>
    <col width="104" customWidth="1" min="2" max="2"/>
  </cols>
  <sheetData>
    <row r="1" ht="24" customHeight="1">
      <c r="A1" s="1" t="inlineStr">
        <is>
          <t>就労継続支援A型・B型　事業計画書（収支試算表）テンプレート</t>
        </is>
      </c>
      <c r="B1" s="2" t="n"/>
    </row>
    <row r="3">
      <c r="A3" s="3" t="inlineStr">
        <is>
          <t>■ 使い方</t>
        </is>
      </c>
      <c r="B3" s="4" t="n"/>
    </row>
    <row r="4" ht="16" customHeight="1">
      <c r="B4" s="5" t="inlineStr">
        <is>
          <t>1. 「A型_試算表」「B型_試算表」の黄色セルに自院の数値を入力すると、</t>
        </is>
      </c>
    </row>
    <row r="5" ht="16" customHeight="1">
      <c r="B5" s="5" t="inlineStr">
        <is>
          <t xml:space="preserve">　 収入・支出・損益・損益分岐・24ヶ月推移・3年サマリ・必要運転資金が自動計算されます。</t>
        </is>
      </c>
    </row>
    <row r="6" ht="16" customHeight="1">
      <c r="B6" s="5" t="inlineStr">
        <is>
          <t>2. 報酬単位・単価は「報酬・制度リファレンス」を参照し、最新の告示で確認のうえ入力。</t>
        </is>
      </c>
    </row>
    <row r="7" ht="16" customHeight="1">
      <c r="B7" s="5" t="inlineStr">
        <is>
          <t>3. Excel / Google スプレッドシート / Numbers で開けます（数式は開いた時に再計算）。</t>
        </is>
      </c>
    </row>
    <row r="9">
      <c r="A9" s="3" t="inlineStr">
        <is>
          <t>■ 前提の考え方</t>
        </is>
      </c>
      <c r="B9" s="4" t="n"/>
    </row>
    <row r="10" ht="16" customHeight="1">
      <c r="B10" s="5" t="inlineStr">
        <is>
          <t>・給付費 ＝ 延べ利用人日（利用者数×出席率×開所日数）× 日額単位数 × 単価 ×(1−減算率)。</t>
        </is>
      </c>
    </row>
    <row r="11" ht="16" customHeight="1">
      <c r="B11" s="5" t="inlineStr">
        <is>
          <t>・処遇改善加算等は日額の定額単位でなく、給付費に対する％で別建て算定。</t>
        </is>
      </c>
    </row>
    <row r="12" ht="16" customHeight="1">
      <c r="B12" s="5" t="inlineStr">
        <is>
          <t>・上段の年間試算は『定常時（満員想定）』。新規開所の初年度は下段の24ヶ月推移で見ます。</t>
        </is>
      </c>
    </row>
    <row r="13" ht="16" customHeight="1">
      <c r="B13" s="5" t="inlineStr">
        <is>
          <t>・24ヶ月推移：各月の利用者数（人）と出席率を直接入力。0→定員へ増える立ち上げを表現。</t>
        </is>
      </c>
    </row>
    <row r="14" ht="16" customHeight="1">
      <c r="B14" s="5" t="inlineStr">
        <is>
          <t>・初期投資はP/Lに直接計上せず、減価償却費として各年に配分。借入元金返済は資金繰り項目（P/L外）。</t>
        </is>
      </c>
    </row>
    <row r="15" ht="16" customHeight="1">
      <c r="B15" s="5" t="inlineStr">
        <is>
          <t>・A型は利用者も雇用関係のため、利用者賃金に係る事業主負担（労災・雇用保険、社保該当時は健保厚年）を別行計上。</t>
        </is>
      </c>
    </row>
    <row r="17">
      <c r="A17" s="3" t="inlineStr">
        <is>
          <t>■ 損益分岐・立ち上げの見方</t>
        </is>
      </c>
      <c r="B17" s="4" t="n"/>
    </row>
    <row r="18" ht="16" customHeight="1">
      <c r="B18" s="5" t="inlineStr">
        <is>
          <t>・『損益分岐稼働率』＝固定費÷満床時の限界利益。何割の利用者でトントンかを自動表示。</t>
        </is>
      </c>
    </row>
    <row r="19" ht="16" customHeight="1">
      <c r="B19" s="5" t="inlineStr">
        <is>
          <t xml:space="preserve">　報酬単位（スコア／平均工賃／加算）・人員配置（6:1/7.5:1/10:1）・コスト構造で大きく動きます。</t>
        </is>
      </c>
    </row>
    <row r="20" ht="16" customHeight="1">
      <c r="B20" s="5" t="inlineStr">
        <is>
          <t>・『単月黒字化』はほぼ満床になる月に一致しがち（薄利のため）。『資金の谷＝必要運転資金』が最重要指標。</t>
        </is>
      </c>
    </row>
    <row r="21" ht="16" customHeight="1">
      <c r="B21" s="5" t="inlineStr">
        <is>
          <t>・累積赤字の解消は薄利だと3年を超える場合あり。3年サマリは“定常黒字化までの道筋”を見る用途です。</t>
        </is>
      </c>
    </row>
    <row r="23">
      <c r="A23" s="3" t="inlineStr">
        <is>
          <t>■ 制度上の重要注意</t>
        </is>
      </c>
      <c r="B23" s="4" t="n"/>
    </row>
    <row r="24" ht="16" customHeight="1">
      <c r="B24" s="5" t="inlineStr">
        <is>
          <t>【A型】利用者賃金は原則「生産活動収益」から支払う（給付費を賃金原資にしない）。</t>
        </is>
      </c>
    </row>
    <row r="25" ht="16" customHeight="1">
      <c r="B25" s="5" t="inlineStr">
        <is>
          <t xml:space="preserve">　　　 試算表の〔A型要件〕行で『生産活動収益 ≧ 賃金総額』を確認。基本報酬はスコア方式（様式2）。</t>
        </is>
      </c>
    </row>
    <row r="26" ht="16" customHeight="1">
      <c r="B26" s="5" t="inlineStr">
        <is>
          <t>【B型】基本報酬は ①平均工賃月額に応じた報酬（工賃評価型）／②就労・生産活動等への参加等を一律に評価</t>
        </is>
      </c>
    </row>
    <row r="27" ht="16" customHeight="1">
      <c r="B27" s="5" t="inlineStr">
        <is>
          <t xml:space="preserve">　　　 する報酬（参加評価型）の2体系×人員配置(6:1/7.5:1/10:1)＝サービス費(Ⅰ)〜(Ⅵ)。工賃は生産活動収支の範囲で。</t>
        </is>
      </c>
    </row>
    <row r="28" ht="16" customHeight="1">
      <c r="B28" s="5" t="inlineStr">
        <is>
          <t>【新規開所】人員配置・減算判定の『平均利用者数』は開設6ヶ月未満“定員×90%”みなし／6ヶ月〜1年は直近6ヶ月実績。</t>
        </is>
      </c>
    </row>
    <row r="29" ht="16" customHeight="1">
      <c r="B29" s="5" t="inlineStr">
        <is>
          <t xml:space="preserve">　　　 一方、給付費（収入）は実際の利用者数で算定（＝立ち上げ期の収入は実人数どおり低い）。</t>
        </is>
      </c>
    </row>
    <row r="30" ht="16" customHeight="1">
      <c r="B30" s="5" t="inlineStr">
        <is>
          <t>【報酬改定】令和8年6月にB型基本報酬区分の見直し（基準額+3千円、急減事業所救済の中間区分新設）。参考値は要更新。</t>
        </is>
      </c>
    </row>
    <row r="31" ht="16" customHeight="1">
      <c r="B31" s="5" t="inlineStr">
        <is>
          <t>【消費税】給付費は非課税／生産活動（物販・受託作業等）は課税取引になり得る。</t>
        </is>
      </c>
    </row>
    <row r="33">
      <c r="A33" s="3" t="inlineStr">
        <is>
          <t>■ 報酬の自動算出について（重要）</t>
        </is>
      </c>
      <c r="B33" s="4" t="n"/>
    </row>
    <row r="34" ht="16" customHeight="1">
      <c r="B34" s="5" t="inlineStr">
        <is>
          <t>・基本報酬単位は『評価点(A型)／平均工賃月額(B型) × 人員配置 × 定員規模』で、厚生労働省告示の検証済み表から自動取得します（現行＝令和6年度）。</t>
        </is>
      </c>
    </row>
    <row r="35" ht="16" customHeight="1">
      <c r="B35" s="5" t="inlineStr">
        <is>
          <t>・令和8年6月施行の改定後は、区分の基準額＋3千円・中間区分(Ａ〜Ｆ)新設で境界が変わります。配置・定員で併合が不規則なため本表は現行値を採用しており、</t>
        </is>
      </c>
    </row>
    <row r="36" ht="16" customHeight="1">
      <c r="B36" s="5" t="inlineStr">
        <is>
          <t xml:space="preserve">　境界付近・厳密値は必ず最新の告示で確認してください（『基本報酬単位（手動上書き）』で告示どおりの値に上書き可）。</t>
        </is>
      </c>
    </row>
    <row r="37" ht="16" customHeight="1">
      <c r="B37" s="5" t="inlineStr">
        <is>
          <t>・評価点（A型スコア）／平均工賃月額（B型）は前年度実績ベースです。新規開所は実績がないため想定値での試算になります。</t>
        </is>
      </c>
    </row>
    <row r="38" ht="16" customHeight="1">
      <c r="B38" s="5" t="inlineStr">
        <is>
          <t>・各種加算の既定単位（目標工賃達成指導員45 等）は各種解説資料由来の参考値で、就労継続支援の告示での確認が必要です（⚠️要確認）。</t>
        </is>
      </c>
    </row>
    <row r="40">
      <c r="A40" s="3" t="inlineStr">
        <is>
          <t>■ 施設外就労レバーについて（要件・法的注意）</t>
        </is>
      </c>
      <c r="B40" s="4" t="n"/>
    </row>
    <row r="41" ht="16" customHeight="1">
      <c r="B41" s="5" t="inlineStr">
        <is>
          <t>・『施設外就労人数』を入れると算定対象利用者数（＝定員＋施設外、上限=定員）が増え、給付費・利用者賃金/工賃・人員配置の各計算に一貫して反映されます。</t>
        </is>
      </c>
    </row>
    <row r="42" ht="16" customHeight="1">
      <c r="B42" s="5" t="inlineStr">
        <is>
          <t>・制度上は『施設外就労者と同数まで本体に追加受入可・施設外就労の総数 ≦ 利用定員』で、実質最大200%規模まで適法に算定し得ます。ただし以下が必須です：</t>
        </is>
      </c>
    </row>
    <row r="43" ht="16" customHeight="1">
      <c r="B43" s="5" t="inlineStr">
        <is>
          <t xml:space="preserve">　① 受入企業との請負契約・当該企業内（経営実態のある場所）での実施、② 偽装請負の排除（指揮命令権は事業所職員が保持）、</t>
        </is>
      </c>
    </row>
    <row r="44" ht="16" customHeight="1">
      <c r="B44" s="5" t="inlineStr">
        <is>
          <t xml:space="preserve">　③ 個別支援計画への位置づけ・本人同意、④ 施設外先／本体の双方で人員配置基準を充足（管理者・サービス管理責任者は本体に常駐）、</t>
        </is>
      </c>
    </row>
    <row r="45" ht="16" customHeight="1">
      <c r="B45" s="5" t="inlineStr">
        <is>
          <t xml:space="preserve">　⑤ 実績記録の作成・5年保存（自治体への毎月提出は令和6/4で廃止、記録保存は義務）。</t>
        </is>
      </c>
    </row>
    <row r="46" ht="16" customHeight="1">
      <c r="B46" s="5" t="inlineStr">
        <is>
          <t>・A型は利用者が雇用労働者のため、偽装請負・労働者派遣の論点がより鋭く、指揮命令体制の証跡確保が特に重要です。</t>
        </is>
      </c>
    </row>
    <row r="47" ht="16" customHeight="1">
      <c r="B47" s="5" t="inlineStr">
        <is>
          <t>・これらの要件を満たさないまま算定すると、報酬返還等の重大なリスクがあります。詳細は Skill（.claude/skills/shuro-shien-houshu）を参照。</t>
        </is>
      </c>
    </row>
    <row r="49">
      <c r="A49" s="3" t="inlineStr">
        <is>
          <t>■ 免責</t>
        </is>
      </c>
      <c r="B49" s="4" t="n"/>
    </row>
    <row r="50" ht="16" customHeight="1">
      <c r="B50" s="5" t="inlineStr">
        <is>
          <t>本テンプレートは事業計画立案の補助を目的とした参考様式であり、特定の事業所の収支・採算・指定可否・採択を保証するものではありません。</t>
        </is>
      </c>
    </row>
    <row r="51" ht="16" customHeight="1">
      <c r="B51" s="5" t="inlineStr">
        <is>
          <t>基本報酬単位は厚生労働省告示から抽出した検証済み値（現行＝令和6年度）を用いていますが、地域区分・定員規模・加算減算・年度改定（令和8年6月の</t>
        </is>
      </c>
    </row>
    <row r="52" ht="16" customHeight="1">
      <c r="B52" s="5" t="inlineStr">
        <is>
          <t>見直し等）・自治体ローカルルールにより実際の報酬は変動し、本テンプレートの計算結果の正確性・完全性・最新性を保証するものではありません。</t>
        </is>
      </c>
    </row>
    <row r="53" ht="16" customHeight="1">
      <c r="B53" s="5" t="inlineStr">
        <is>
          <t>特に ⚠️ を付した項目（加算の既定単位・施設外就労の算定・改定後の境界 等）は、必ず最新の告示・通知・自治体資料で確認してください。</t>
        </is>
      </c>
    </row>
    <row r="54" ht="16" customHeight="1">
      <c r="B54" s="5" t="inlineStr">
        <is>
          <t>実際の指定申請・報酬請求・融資判断・経営判断は、最新の法令・告示・自治体ローカルルール、および会計・社会保険労務士・行政書士等の</t>
        </is>
      </c>
    </row>
    <row r="55" ht="16" customHeight="1">
      <c r="B55" s="5" t="inlineStr">
        <is>
          <t>専門家の確認に基づいて行ってください。本テンプレートの利用により生じたいかなる損害についても、作成者は一切の責任を負いません。</t>
        </is>
      </c>
    </row>
  </sheetData>
  <mergeCells count="8">
    <mergeCell ref="A33:B33"/>
    <mergeCell ref="A49:B49"/>
    <mergeCell ref="A1:B1"/>
    <mergeCell ref="A23:B23"/>
    <mergeCell ref="A9:B9"/>
    <mergeCell ref="A17:B17"/>
    <mergeCell ref="A3:B3"/>
    <mergeCell ref="A40:B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220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6" customWidth="1" min="1" max="1"/>
    <col width="12" customWidth="1" min="2" max="2"/>
    <col width="14" customWidth="1" min="3" max="3"/>
    <col width="18" customWidth="1" min="4" max="4"/>
    <col width="34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</cols>
  <sheetData>
    <row r="1" ht="24" customHeight="1">
      <c r="A1" s="1" t="inlineStr">
        <is>
          <t>就労継続支援A型　事業計画（収支試算表）</t>
        </is>
      </c>
      <c r="B1" s="2" t="n"/>
      <c r="C1" s="2" t="n"/>
      <c r="D1" s="2" t="n"/>
      <c r="E1" s="2" t="n"/>
      <c r="F1" s="2" t="n"/>
    </row>
    <row r="2">
      <c r="A2" s="6" t="inlineStr">
        <is>
          <t>黄色＝入力セル／白＝自動計算。報酬単位・単価は令和6年度〜令和8年6月見直しの参考値（要確認）。「報酬・制度リファレンス」シートと README を必ず参照。</t>
        </is>
      </c>
    </row>
    <row r="3"/>
    <row r="4">
      <c r="A4" s="7" t="inlineStr">
        <is>
          <t>■ 入力パラメータ（定常時＝満員想定）</t>
        </is>
      </c>
      <c r="B4" s="8" t="n"/>
      <c r="C4" s="8" t="n"/>
      <c r="D4" s="8" t="n"/>
      <c r="E4" s="8" t="n"/>
      <c r="F4" s="8" t="n"/>
    </row>
    <row r="5">
      <c r="A5" s="6" t="inlineStr">
        <is>
          <t>▼ 黄色セルが入力欄です。各行の右の説明列に『何を入れるか』を記載しています。基本報酬単位は自動算出されるので、まず 定員・出席率・人員配置・評価点(スコア) を入力してください（以降にコスト・初期投資・24ヶ月の利用者数が続きます）。</t>
        </is>
      </c>
    </row>
    <row r="6">
      <c r="A6" s="9" t="inlineStr">
        <is>
          <t>利用定員</t>
        </is>
      </c>
      <c r="C6" s="10" t="n">
        <v>20</v>
      </c>
      <c r="E6" s="5" t="inlineStr">
        <is>
          <t>指定申請上の利用定員（例：20名）</t>
        </is>
      </c>
    </row>
    <row r="7">
      <c r="A7" s="9" t="inlineStr">
        <is>
          <t>営業日パターン</t>
        </is>
      </c>
      <c r="C7" s="11" t="inlineStr">
        <is>
          <t>平日のみ</t>
        </is>
      </c>
      <c r="E7" s="5" t="inlineStr">
        <is>
          <t>→ 年間開所日数を自動セット（概算）</t>
        </is>
      </c>
    </row>
    <row r="8">
      <c r="A8" s="9" t="inlineStr">
        <is>
          <t>年間開所日数</t>
        </is>
      </c>
      <c r="C8" s="12">
        <f>IF(C7="平日+土祝",313,IF(C7="平日+土曜",297,IF(C7="平日+祝日",261,245)))</f>
        <v/>
      </c>
      <c r="E8" s="5" t="inlineStr">
        <is>
          <t>パターンで自動（概算・直接上書き可）</t>
        </is>
      </c>
    </row>
    <row r="9">
      <c r="A9" s="9" t="inlineStr">
        <is>
          <t>出席率（定員稼働時の平均）</t>
        </is>
      </c>
      <c r="C9" s="13" t="n">
        <v>0.9</v>
      </c>
      <c r="E9" s="5" t="inlineStr">
        <is>
          <t>契約者が実際に通所する割合の平均。病欠等を見込み一般に80〜90%</t>
        </is>
      </c>
    </row>
    <row r="10">
      <c r="A10" s="9" t="inlineStr">
        <is>
          <t>人員配置基準（利用者:職員1）</t>
        </is>
      </c>
      <c r="C10" s="14" t="n">
        <v>7.5</v>
      </c>
      <c r="E10" s="5" t="inlineStr">
        <is>
          <t>職業指導員＋生活支援員の常勤換算配置。手厚いほど高報酬。自院の体制で 7.5 か 10 を選択</t>
        </is>
      </c>
    </row>
    <row r="11">
      <c r="A11" s="9" t="inlineStr">
        <is>
          <t>評価点（スコア合計・0〜200）</t>
        </is>
      </c>
      <c r="C11" s="10" t="n">
        <v>120</v>
      </c>
      <c r="E11" s="5" t="inlineStr">
        <is>
          <t>様式2スコアの合計(0〜200)。前年度実績、新規開所は想定値。配点はリファレンス参照</t>
        </is>
      </c>
    </row>
    <row r="12">
      <c r="A12" s="9" t="inlineStr">
        <is>
          <t>施設外就労人数（任意・既定0）</t>
        </is>
      </c>
      <c r="C12" s="10" t="n">
        <v>0</v>
      </c>
      <c r="E12" s="5" t="inlineStr">
        <is>
          <t>通常0。施設外就労（請負・企業内作業）を行う場合のみ。要件は『はじめに』参照</t>
        </is>
      </c>
    </row>
    <row r="13">
      <c r="A13" s="9" t="inlineStr">
        <is>
          <t>算定対象利用者数（定員＋施設外）</t>
        </is>
      </c>
      <c r="C13" s="15">
        <f>C6+MIN(C12,C6)</f>
        <v/>
      </c>
      <c r="E13" s="5" t="inlineStr">
        <is>
          <t>施設外就労分を加算（上限=定員）</t>
        </is>
      </c>
    </row>
    <row r="14">
      <c r="A14" s="9" t="inlineStr">
        <is>
          <t>1日平均利用者数（算定対象）</t>
        </is>
      </c>
      <c r="C14" s="16">
        <f>C13*C9</f>
        <v/>
      </c>
      <c r="E14" s="5" t="inlineStr">
        <is>
          <t>＝算定対象×出席率</t>
        </is>
      </c>
    </row>
    <row r="15">
      <c r="A15" s="9" t="inlineStr">
        <is>
          <t>定常時の延べ利用者数（人日・年）</t>
        </is>
      </c>
      <c r="C15" s="17">
        <f>C14*C8</f>
        <v/>
      </c>
      <c r="E15" s="5" t="inlineStr">
        <is>
          <t>＝平均利用者数×開所日数</t>
        </is>
      </c>
    </row>
    <row r="16">
      <c r="A16" s="9" t="inlineStr">
        <is>
          <t>基準上の最低必要職員数（常勤換算）</t>
        </is>
      </c>
      <c r="C16" s="15">
        <f>C14/C10</f>
        <v/>
      </c>
      <c r="E16" s="5" t="inlineStr">
        <is>
          <t>目安。新規6ヶ月は定員×90%で判定</t>
        </is>
      </c>
    </row>
    <row r="17">
      <c r="A17" s="9" t="inlineStr">
        <is>
          <t>1単位あたり単価（円）</t>
        </is>
      </c>
      <c r="C17" s="18" t="n">
        <v>10</v>
      </c>
      <c r="E17" s="5" t="inlineStr">
        <is>
          <t>地域区分による（既定10.00）</t>
        </is>
      </c>
    </row>
    <row r="18">
      <c r="A18" s="9" t="inlineStr">
        <is>
          <t>減算率（定員超過・サビ管欠如等）</t>
        </is>
      </c>
      <c r="C18" s="13" t="n">
        <v>0</v>
      </c>
      <c r="E18" s="5" t="inlineStr">
        <is>
          <t>該当時のみ。給付費から控除</t>
        </is>
      </c>
    </row>
    <row r="19">
      <c r="A19" s="9" t="inlineStr">
        <is>
          <t>地域別最低賃金（時給・参考）</t>
        </is>
      </c>
      <c r="C19" s="19" t="n">
        <v>1000</v>
      </c>
      <c r="E19" s="5" t="inlineStr">
        <is>
          <t>円／時</t>
        </is>
      </c>
    </row>
    <row r="20">
      <c r="A20" s="9" t="inlineStr">
        <is>
          <t>利用者へ支払う平均時給</t>
        </is>
      </c>
      <c r="C20" s="19" t="n">
        <v>1000</v>
      </c>
      <c r="E20" s="5" t="inlineStr">
        <is>
          <t>≧最低賃金</t>
        </is>
      </c>
    </row>
    <row r="21">
      <c r="A21" s="9" t="inlineStr">
        <is>
          <t>1日あたり労働時間</t>
        </is>
      </c>
      <c r="C21" s="14" t="n">
        <v>4</v>
      </c>
      <c r="E21" s="5" t="inlineStr">
        <is>
          <t>時間／日</t>
        </is>
      </c>
    </row>
    <row r="22">
      <c r="A22" s="9" t="inlineStr">
        <is>
          <t>利用者賃金の法定福利費率</t>
        </is>
      </c>
      <c r="C22" s="13" t="n">
        <v>0.015</v>
      </c>
      <c r="E22" s="5" t="inlineStr">
        <is>
          <t>労災・雇用中心。社保加入要件該当時は約15%</t>
        </is>
      </c>
    </row>
    <row r="23"/>
    <row r="24">
      <c r="A24" s="7" t="inlineStr">
        <is>
          <t>■ 基本報酬単位（自動算出・告示確定値）と加算</t>
        </is>
      </c>
      <c r="B24" s="8" t="n"/>
      <c r="C24" s="8" t="n"/>
      <c r="D24" s="8" t="n"/>
      <c r="E24" s="8" t="n"/>
      <c r="F24" s="8" t="n"/>
    </row>
    <row r="25">
      <c r="A25" s="6" t="inlineStr">
        <is>
          <t>基本報酬単位は評価点/平均工賃×配置×定員規模で告示の検証済み表から自動取得（現行=令和6）。令和8年6月改定後は閾値+3千円・中間区分あり→境界/厳密値は告示で要確認。加算の既定単位も要確認。</t>
        </is>
      </c>
    </row>
    <row r="26">
      <c r="A26" s="9" t="inlineStr">
        <is>
          <t>定員規模区分（自動）</t>
        </is>
      </c>
      <c r="C26" s="20">
        <f>IF(C6&lt;=20,"20以下",IF(C6&lt;=40,"21-40",IF(C6&lt;=60,"41-60",IF(C6&lt;=80,"61-80","81+"))))</f>
        <v/>
      </c>
    </row>
    <row r="27">
      <c r="A27" s="21" t="inlineStr">
        <is>
          <t>基本報酬単位（自動算出）</t>
        </is>
      </c>
      <c r="D27" s="22">
        <f>INDEX($I$211:$O$220,MATCH(C10&amp;"|"&amp;C26,$H$211:$H$220,0),MATCH(C11,$I$210:$O$210,1))</f>
        <v/>
      </c>
      <c r="E27" s="5" t="inlineStr">
        <is>
          <t>告示表からINDEX/MATCHで取得</t>
        </is>
      </c>
    </row>
    <row r="28">
      <c r="A28" s="9" t="inlineStr">
        <is>
          <t>基本報酬単位（手動上書き・任意）</t>
        </is>
      </c>
      <c r="C28" s="10" t="inlineStr"/>
      <c r="E28" s="5" t="inlineStr">
        <is>
          <t>入力すると自動算出より優先</t>
        </is>
      </c>
    </row>
    <row r="29">
      <c r="A29" s="21" t="inlineStr">
        <is>
          <t>採用する基本報酬単位</t>
        </is>
      </c>
      <c r="D29" s="22">
        <f>IF(C28="",D27,C28)</f>
        <v/>
      </c>
    </row>
    <row r="30">
      <c r="A30" s="3" t="inlineStr">
        <is>
          <t>加算（日額単位を積み上げ・既定値は ⚠️要告示確認）</t>
        </is>
      </c>
      <c r="B30" s="4" t="n"/>
      <c r="C30" s="4" t="n"/>
      <c r="D30" s="4" t="n"/>
      <c r="E30" s="4" t="n"/>
      <c r="F30" s="4" t="n"/>
    </row>
    <row r="31">
      <c r="A31" s="9" t="inlineStr">
        <is>
          <t>賃金向上達成指導員配置加算</t>
        </is>
      </c>
      <c r="C31" s="10" t="n">
        <v>0</v>
      </c>
      <c r="E31" s="5" t="inlineStr">
        <is>
          <t>単位/日</t>
        </is>
      </c>
    </row>
    <row r="32">
      <c r="A32" s="9" t="inlineStr">
        <is>
          <t>福祉専門職員等配置加算</t>
        </is>
      </c>
      <c r="C32" s="10" t="n">
        <v>6</v>
      </c>
      <c r="E32" s="5" t="inlineStr">
        <is>
          <t>単位/日</t>
        </is>
      </c>
    </row>
    <row r="33">
      <c r="A33" s="9" t="inlineStr">
        <is>
          <t>送迎加算</t>
        </is>
      </c>
      <c r="C33" s="10" t="n">
        <v>0</v>
      </c>
      <c r="E33" s="5" t="inlineStr">
        <is>
          <t>単位/日</t>
        </is>
      </c>
    </row>
    <row r="34">
      <c r="A34" s="9" t="inlineStr">
        <is>
          <t>初期加算（月割換算）</t>
        </is>
      </c>
      <c r="C34" s="10" t="n">
        <v>0</v>
      </c>
      <c r="E34" s="5" t="inlineStr">
        <is>
          <t>単位/日</t>
        </is>
      </c>
    </row>
    <row r="35">
      <c r="A35" s="9" t="inlineStr">
        <is>
          <t>食事提供体制加算</t>
        </is>
      </c>
      <c r="C35" s="10" t="n">
        <v>0</v>
      </c>
      <c r="E35" s="5" t="inlineStr">
        <is>
          <t>単位/日</t>
        </is>
      </c>
    </row>
    <row r="36">
      <c r="A36" s="9" t="inlineStr">
        <is>
          <t>その他加算</t>
        </is>
      </c>
      <c r="C36" s="10" t="n">
        <v>0</v>
      </c>
      <c r="E36" s="5" t="inlineStr">
        <is>
          <t>単位/日</t>
        </is>
      </c>
    </row>
    <row r="37">
      <c r="A37" s="9" t="inlineStr">
        <is>
          <t>就労移行支援体制加算：前年度の移行・定着者数</t>
        </is>
      </c>
      <c r="C37" s="10" t="n">
        <v>0</v>
      </c>
      <c r="E37" s="5" t="inlineStr">
        <is>
          <t>新規開所は0</t>
        </is>
      </c>
    </row>
    <row r="38">
      <c r="A38" s="9" t="inlineStr">
        <is>
          <t xml:space="preserve">　└ 1人あたり単位（工賃/実績別・要確認）</t>
        </is>
      </c>
      <c r="C38" s="10" t="n">
        <v>72</v>
      </c>
    </row>
    <row r="39">
      <c r="A39" s="9" t="inlineStr">
        <is>
          <t>就労移行支援体制加算（日額単位）</t>
        </is>
      </c>
      <c r="D39" s="12">
        <f>C37*C38</f>
        <v/>
      </c>
      <c r="E39" s="5" t="inlineStr">
        <is>
          <t>＝移行定着者数×1人単位（全利用者の日額に上乗せ）</t>
        </is>
      </c>
    </row>
    <row r="40">
      <c r="A40" s="23" t="inlineStr">
        <is>
          <t>日額単位 合計（基本＋加算）</t>
        </is>
      </c>
      <c r="B40" s="24" t="n"/>
      <c r="C40" s="24" t="n"/>
      <c r="D40" s="25">
        <f>D29+SUM(C31:C36)+D39</f>
        <v/>
      </c>
      <c r="E40" s="26" t="inlineStr">
        <is>
          <t>＝採用基本単位＋日額加算合計</t>
        </is>
      </c>
      <c r="F40" s="24" t="n"/>
    </row>
    <row r="41">
      <c r="A41" s="9" t="inlineStr">
        <is>
          <t>処遇改善加算等の率</t>
        </is>
      </c>
      <c r="C41" s="13" t="n">
        <v>0.12</v>
      </c>
      <c r="E41" s="5" t="inlineStr">
        <is>
          <t>基本＋特定加算の総単位に対する％（日額単位とは別建て）</t>
        </is>
      </c>
    </row>
    <row r="42"/>
    <row r="43">
      <c r="A43" s="7" t="inlineStr">
        <is>
          <t>■ 収入の部（年間・定常時＝満員想定）</t>
        </is>
      </c>
      <c r="B43" s="8" t="n"/>
      <c r="C43" s="8" t="n"/>
      <c r="D43" s="8" t="n"/>
      <c r="E43" s="8" t="n"/>
      <c r="F43" s="8" t="n"/>
    </row>
    <row r="44">
      <c r="A44" s="9" t="inlineStr">
        <is>
          <t>訓練等給付費（基本＋日額加算）</t>
        </is>
      </c>
      <c r="D44" s="17">
        <f>C15*D40*C17*(1-C18)</f>
        <v/>
      </c>
      <c r="E44" s="5" t="inlineStr">
        <is>
          <t>＝延べ人日×日額単位合計×単価×(1−減算率)</t>
        </is>
      </c>
    </row>
    <row r="45">
      <c r="A45" s="9" t="inlineStr">
        <is>
          <t>処遇改善加算等</t>
        </is>
      </c>
      <c r="D45" s="17">
        <f>D44*C41</f>
        <v/>
      </c>
      <c r="E45" s="5" t="inlineStr">
        <is>
          <t>＝給付費×処遇改善加算率</t>
        </is>
      </c>
    </row>
    <row r="46">
      <c r="A46" s="9" t="inlineStr">
        <is>
          <t>生産活動収入（売上）</t>
        </is>
      </c>
      <c r="D46" s="19" t="n">
        <v>26000000</v>
      </c>
      <c r="E46" s="5" t="inlineStr">
        <is>
          <t>利用者賃金の原資</t>
        </is>
      </c>
    </row>
    <row r="47">
      <c r="A47" s="9" t="inlineStr">
        <is>
          <t>その他収入（補助金等）</t>
        </is>
      </c>
      <c r="D47" s="19" t="n">
        <v>0</v>
      </c>
    </row>
    <row r="48">
      <c r="A48" s="23" t="inlineStr">
        <is>
          <t>収入合計</t>
        </is>
      </c>
      <c r="B48" s="24" t="n"/>
      <c r="C48" s="24" t="n"/>
      <c r="D48" s="27">
        <f>D44+D45+D46+D47</f>
        <v/>
      </c>
      <c r="E48" s="24" t="n"/>
      <c r="F48" s="24" t="n"/>
    </row>
    <row r="49"/>
    <row r="50">
      <c r="A50" s="7" t="inlineStr">
        <is>
          <t>■ 支出の部（年間・定常時）</t>
        </is>
      </c>
      <c r="B50" s="8" t="n"/>
      <c r="C50" s="8" t="n"/>
      <c r="D50" s="8" t="n"/>
      <c r="E50" s="8" t="n"/>
      <c r="F50" s="8" t="n"/>
    </row>
    <row r="51">
      <c r="A51" s="3" t="inlineStr">
        <is>
          <t>職員人件費　（A:職種／B:常勤換算人数／C:1人年額／D:小計）</t>
        </is>
      </c>
      <c r="B51" s="4" t="n"/>
      <c r="C51" s="4" t="n"/>
      <c r="D51" s="4" t="n"/>
      <c r="E51" s="4" t="n"/>
      <c r="F51" s="4" t="n"/>
    </row>
    <row r="52">
      <c r="A52" s="9" t="inlineStr">
        <is>
          <t>管理者</t>
        </is>
      </c>
      <c r="B52" s="14" t="n">
        <v>1</v>
      </c>
      <c r="C52" s="19" t="n">
        <v>4500000</v>
      </c>
      <c r="D52" s="17">
        <f>B52*C52</f>
        <v/>
      </c>
    </row>
    <row r="53">
      <c r="A53" s="9" t="inlineStr">
        <is>
          <t>サービス管理責任者</t>
        </is>
      </c>
      <c r="B53" s="14" t="n">
        <v>1</v>
      </c>
      <c r="C53" s="19" t="n">
        <v>4200000</v>
      </c>
      <c r="D53" s="17">
        <f>B53*C53</f>
        <v/>
      </c>
    </row>
    <row r="54">
      <c r="A54" s="9" t="inlineStr">
        <is>
          <t>職業指導員</t>
        </is>
      </c>
      <c r="B54" s="14" t="n">
        <v>1.5</v>
      </c>
      <c r="C54" s="19" t="n">
        <v>3400000</v>
      </c>
      <c r="D54" s="17">
        <f>B54*C54</f>
        <v/>
      </c>
    </row>
    <row r="55">
      <c r="A55" s="9" t="inlineStr">
        <is>
          <t>生活支援員</t>
        </is>
      </c>
      <c r="B55" s="14" t="n">
        <v>1.5</v>
      </c>
      <c r="C55" s="19" t="n">
        <v>3200000</v>
      </c>
      <c r="D55" s="17">
        <f>B55*C55</f>
        <v/>
      </c>
    </row>
    <row r="56">
      <c r="A56" s="21" t="inlineStr">
        <is>
          <t>職員給与計</t>
        </is>
      </c>
      <c r="D56" s="28">
        <f>SUM(D52:D55)</f>
        <v/>
      </c>
    </row>
    <row r="57">
      <c r="A57" s="9" t="inlineStr">
        <is>
          <t>法定福利費（事業主負担）</t>
        </is>
      </c>
      <c r="C57" s="13" t="n">
        <v>0.155</v>
      </c>
      <c r="D57" s="17">
        <f>D56*C57</f>
        <v/>
      </c>
      <c r="E57" s="5" t="inlineStr">
        <is>
          <t>＝職員給与計×料率</t>
        </is>
      </c>
    </row>
    <row r="58">
      <c r="A58" s="21" t="inlineStr">
        <is>
          <t>利用者賃金（A型）</t>
        </is>
      </c>
      <c r="D58" s="28">
        <f>C20*C21*C15</f>
        <v/>
      </c>
      <c r="E58" s="5" t="inlineStr">
        <is>
          <t>＝平均時給×労働時間×延べ人日</t>
        </is>
      </c>
    </row>
    <row r="59">
      <c r="A59" s="9" t="inlineStr">
        <is>
          <t>利用者賃金の法定福利費（A型）</t>
        </is>
      </c>
      <c r="D59" s="17">
        <f>D58*C22</f>
        <v/>
      </c>
      <c r="E59" s="5" t="inlineStr">
        <is>
          <t>＝利用者賃金×法定福利費率</t>
        </is>
      </c>
    </row>
    <row r="60">
      <c r="A60" s="9" t="inlineStr">
        <is>
          <t>事業費（生産活動原価：材料・仕入・外注）</t>
        </is>
      </c>
      <c r="D60" s="19" t="n">
        <v>5000000</v>
      </c>
    </row>
    <row r="61">
      <c r="A61" s="3" t="inlineStr">
        <is>
          <t>経費</t>
        </is>
      </c>
      <c r="B61" s="4" t="n"/>
      <c r="C61" s="4" t="n"/>
      <c r="D61" s="4" t="n"/>
      <c r="E61" s="4" t="n"/>
      <c r="F61" s="4" t="n"/>
    </row>
    <row r="62">
      <c r="A62" s="9" t="inlineStr">
        <is>
          <t>地代家賃</t>
        </is>
      </c>
      <c r="D62" s="19" t="n">
        <v>3600000</v>
      </c>
    </row>
    <row r="63">
      <c r="A63" s="9" t="inlineStr">
        <is>
          <t>水道光熱費</t>
        </is>
      </c>
      <c r="D63" s="19" t="n">
        <v>1200000</v>
      </c>
    </row>
    <row r="64">
      <c r="A64" s="9" t="inlineStr">
        <is>
          <t>通信運搬費</t>
        </is>
      </c>
      <c r="D64" s="19" t="n">
        <v>300000</v>
      </c>
    </row>
    <row r="65">
      <c r="A65" s="9" t="inlineStr">
        <is>
          <t>送迎・車両費</t>
        </is>
      </c>
      <c r="D65" s="19" t="n">
        <v>1200000</v>
      </c>
    </row>
    <row r="66">
      <c r="A66" s="9" t="inlineStr">
        <is>
          <t>保険料</t>
        </is>
      </c>
      <c r="D66" s="19" t="n">
        <v>300000</v>
      </c>
    </row>
    <row r="67">
      <c r="A67" s="9" t="inlineStr">
        <is>
          <t>減価償却費（内装・設備）</t>
        </is>
      </c>
      <c r="D67" s="19" t="n">
        <v>1500000</v>
      </c>
    </row>
    <row r="68">
      <c r="A68" s="9" t="inlineStr">
        <is>
          <t>支払利息（借入）</t>
        </is>
      </c>
      <c r="D68" s="19" t="n">
        <v>300000</v>
      </c>
    </row>
    <row r="69">
      <c r="A69" s="9" t="inlineStr">
        <is>
          <t>業務委託費（会計・労務）</t>
        </is>
      </c>
      <c r="D69" s="19" t="n">
        <v>600000</v>
      </c>
    </row>
    <row r="70">
      <c r="A70" s="9" t="inlineStr">
        <is>
          <t>その他諸経費</t>
        </is>
      </c>
      <c r="D70" s="19" t="n">
        <v>600000</v>
      </c>
    </row>
    <row r="71">
      <c r="A71" s="21" t="inlineStr">
        <is>
          <t>経費計</t>
        </is>
      </c>
      <c r="D71" s="28">
        <f>SUM(D62:D70)</f>
        <v/>
      </c>
    </row>
    <row r="72">
      <c r="A72" s="23" t="inlineStr">
        <is>
          <t>支出合計</t>
        </is>
      </c>
      <c r="B72" s="24" t="n"/>
      <c r="C72" s="24" t="n"/>
      <c r="D72" s="27">
        <f>D56+D57+D58+D59+D60+D71</f>
        <v/>
      </c>
      <c r="E72" s="24" t="n"/>
      <c r="F72" s="24" t="n"/>
    </row>
    <row r="73"/>
    <row r="74">
      <c r="A74" s="7" t="inlineStr">
        <is>
          <t>■ 収支・損益分岐・制度要件（定常時）</t>
        </is>
      </c>
      <c r="B74" s="8" t="n"/>
      <c r="C74" s="8" t="n"/>
      <c r="D74" s="8" t="n"/>
      <c r="E74" s="8" t="n"/>
      <c r="F74" s="8" t="n"/>
    </row>
    <row r="75">
      <c r="A75" s="9" t="inlineStr">
        <is>
          <t>生産活動収益（賃金/工賃 充当前）</t>
        </is>
      </c>
      <c r="D75" s="17">
        <f>D46-D60</f>
        <v/>
      </c>
      <c r="E75" s="5" t="inlineStr">
        <is>
          <t>＝生産活動収入−生産活動原価</t>
        </is>
      </c>
    </row>
    <row r="76">
      <c r="A76" s="29" t="inlineStr">
        <is>
          <t>〔A型要件〕生産活動収益 ≧ 利用者賃金総額</t>
        </is>
      </c>
      <c r="B76" s="30" t="n"/>
      <c r="C76" s="30" t="n"/>
      <c r="D76" s="31">
        <f>IF(D75&gt;=D58,"OK","NG（不足 "&amp;TEXT(D58-D75,"#,##0")&amp;"円）")</f>
        <v/>
      </c>
      <c r="E76" s="30" t="n"/>
      <c r="F76" s="30" t="n"/>
    </row>
    <row r="77">
      <c r="A77" s="23" t="inlineStr">
        <is>
          <t>当期損益（定常時・満年度＝参考）</t>
        </is>
      </c>
      <c r="B77" s="24" t="n"/>
      <c r="C77" s="24" t="n"/>
      <c r="D77" s="27">
        <f>D48-D72</f>
        <v/>
      </c>
      <c r="E77" s="26" t="inlineStr">
        <is>
          <t>＝収入合計−支出合計（満員12ヶ月）</t>
        </is>
      </c>
      <c r="F77" s="24" t="n"/>
    </row>
    <row r="78">
      <c r="A78" s="29" t="inlineStr">
        <is>
          <t>損益分岐稼働率（対定員）</t>
        </is>
      </c>
      <c r="B78" s="30" t="n"/>
      <c r="C78" s="30" t="n"/>
      <c r="D78" s="32">
        <f>(D56+D57+D71-D47)/((D44+D45+D46)-(D58+D59+D60))</f>
        <v/>
      </c>
      <c r="E78" s="33" t="inlineStr">
        <is>
          <t>この稼働率でトントン（固定費÷満床限界利益）</t>
        </is>
      </c>
      <c r="F78" s="30" t="n"/>
    </row>
    <row r="79">
      <c r="A79" s="30" t="inlineStr">
        <is>
          <t>損益分岐となる利用者数</t>
        </is>
      </c>
      <c r="B79" s="30" t="n"/>
      <c r="C79" s="30" t="n"/>
      <c r="D79" s="34">
        <f>D78*C6</f>
        <v/>
      </c>
      <c r="E79" s="33" t="inlineStr">
        <is>
          <t>＝損益分岐稼働率×定員</t>
        </is>
      </c>
      <c r="F79" s="30" t="n"/>
    </row>
    <row r="80"/>
    <row r="81">
      <c r="A81" s="7" t="inlineStr">
        <is>
          <t>■ 初期投資・資金計画</t>
        </is>
      </c>
      <c r="B81" s="8" t="n"/>
      <c r="C81" s="8" t="n"/>
      <c r="D81" s="8" t="n"/>
      <c r="E81" s="8" t="n"/>
      <c r="F81" s="8" t="n"/>
    </row>
    <row r="82">
      <c r="A82" s="3" t="inlineStr">
        <is>
          <t>初期投資</t>
        </is>
      </c>
      <c r="B82" s="4" t="n"/>
      <c r="C82" s="4" t="n"/>
      <c r="D82" s="4" t="n"/>
      <c r="E82" s="4" t="n"/>
      <c r="F82" s="4" t="n"/>
    </row>
    <row r="83">
      <c r="A83" s="9" t="inlineStr">
        <is>
          <t>内装・設備工事</t>
        </is>
      </c>
      <c r="D83" s="19" t="n">
        <v>8000000</v>
      </c>
    </row>
    <row r="84">
      <c r="A84" s="9" t="inlineStr">
        <is>
          <t>機械・什器・備品</t>
        </is>
      </c>
      <c r="D84" s="19" t="n">
        <v>3000000</v>
      </c>
    </row>
    <row r="85">
      <c r="A85" s="9" t="inlineStr">
        <is>
          <t>車両（送迎）</t>
        </is>
      </c>
      <c r="D85" s="19" t="n">
        <v>2500000</v>
      </c>
    </row>
    <row r="86">
      <c r="A86" s="9" t="inlineStr">
        <is>
          <t>敷金・保証金</t>
        </is>
      </c>
      <c r="D86" s="19" t="n">
        <v>2400000</v>
      </c>
    </row>
    <row r="87">
      <c r="A87" s="9" t="inlineStr">
        <is>
          <t>開業前人件費・採用・研修費</t>
        </is>
      </c>
      <c r="D87" s="19" t="n">
        <v>2000000</v>
      </c>
    </row>
    <row r="88">
      <c r="A88" s="9" t="inlineStr">
        <is>
          <t>運転資金（当初）</t>
        </is>
      </c>
      <c r="D88" s="19" t="n">
        <v>6000000</v>
      </c>
    </row>
    <row r="89">
      <c r="A89" s="23" t="inlineStr">
        <is>
          <t>初期投資合計</t>
        </is>
      </c>
      <c r="B89" s="24" t="n"/>
      <c r="C89" s="24" t="n"/>
      <c r="D89" s="27">
        <f>SUM(D83:D88)</f>
        <v/>
      </c>
      <c r="E89" s="24" t="n"/>
      <c r="F89" s="24" t="n"/>
    </row>
    <row r="90">
      <c r="A90" s="3" t="inlineStr">
        <is>
          <t>資金調達</t>
        </is>
      </c>
      <c r="B90" s="4" t="n"/>
      <c r="C90" s="4" t="n"/>
      <c r="D90" s="4" t="n"/>
      <c r="E90" s="4" t="n"/>
      <c r="F90" s="4" t="n"/>
    </row>
    <row r="91">
      <c r="A91" s="9" t="inlineStr">
        <is>
          <t>自己資金</t>
        </is>
      </c>
      <c r="D91" s="19" t="n">
        <v>10000000</v>
      </c>
    </row>
    <row r="92">
      <c r="A92" s="9" t="inlineStr">
        <is>
          <t>借入金</t>
        </is>
      </c>
      <c r="D92" s="19" t="n">
        <v>15000000</v>
      </c>
    </row>
    <row r="93">
      <c r="A93" s="9" t="inlineStr">
        <is>
          <t>借入金利（年率）</t>
        </is>
      </c>
      <c r="C93" s="13" t="n">
        <v>0.02</v>
      </c>
    </row>
    <row r="94">
      <c r="A94" s="9" t="inlineStr">
        <is>
          <t>返済期間（年）</t>
        </is>
      </c>
      <c r="C94" s="10" t="n">
        <v>7</v>
      </c>
    </row>
    <row r="95">
      <c r="A95" s="9" t="inlineStr">
        <is>
          <t>年間支払利息（概算）</t>
        </is>
      </c>
      <c r="D95" s="17">
        <f>D92*C93</f>
        <v/>
      </c>
      <c r="E95" s="5" t="inlineStr">
        <is>
          <t>経費の支払利息へ反映目安</t>
        </is>
      </c>
    </row>
    <row r="96">
      <c r="A96" s="9" t="inlineStr">
        <is>
          <t>年間元金返済（概算）</t>
        </is>
      </c>
      <c r="D96" s="17">
        <f>IF(C94&gt;0,D92/C94,0)</f>
        <v/>
      </c>
      <c r="E96" s="5" t="inlineStr">
        <is>
          <t>資金繰り上の返済（P/L外）</t>
        </is>
      </c>
    </row>
    <row r="97">
      <c r="A97" s="21" t="inlineStr">
        <is>
          <t>期首資金（自己資金＋借入−資産取得）</t>
        </is>
      </c>
      <c r="D97" s="28">
        <f>D91+D92-(D89-D88)</f>
        <v/>
      </c>
      <c r="E97" s="5" t="inlineStr">
        <is>
          <t>運転資金(当初)は現金として残す</t>
        </is>
      </c>
    </row>
    <row r="98"/>
    <row r="99">
      <c r="A99" s="7" t="inlineStr">
        <is>
          <t>■ 24ヶ月推移（初年度＋2年目の立ち上げ）</t>
        </is>
      </c>
      <c r="B99" s="8" t="n"/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8" t="n"/>
      <c r="S99" s="8" t="n"/>
      <c r="T99" s="8" t="n"/>
      <c r="U99" s="8" t="n"/>
      <c r="V99" s="8" t="n"/>
      <c r="W99" s="8" t="n"/>
      <c r="X99" s="8" t="n"/>
      <c r="Y99" s="8" t="n"/>
      <c r="Z99" s="8" t="n"/>
    </row>
    <row r="100">
      <c r="A100" s="6" t="inlineStr">
        <is>
          <t>各月の「契約利用者数（人）」と「出席率」を直接編集可。既定は初月0→16ヶ月で定員の例。給付費・生産活動・賃金/工賃は人数×出席率に比例、職員人件費・経費は固定。</t>
        </is>
      </c>
    </row>
    <row r="101">
      <c r="A101" s="35" t="inlineStr">
        <is>
          <t>項目</t>
        </is>
      </c>
      <c r="C101" s="36" t="inlineStr">
        <is>
          <t>1月</t>
        </is>
      </c>
      <c r="D101" s="36" t="inlineStr">
        <is>
          <t>2月</t>
        </is>
      </c>
      <c r="E101" s="36" t="inlineStr">
        <is>
          <t>3月</t>
        </is>
      </c>
      <c r="F101" s="36" t="inlineStr">
        <is>
          <t>4月</t>
        </is>
      </c>
      <c r="G101" s="36" t="inlineStr">
        <is>
          <t>5月</t>
        </is>
      </c>
      <c r="H101" s="36" t="inlineStr">
        <is>
          <t>6月</t>
        </is>
      </c>
      <c r="I101" s="36" t="inlineStr">
        <is>
          <t>7月</t>
        </is>
      </c>
      <c r="J101" s="36" t="inlineStr">
        <is>
          <t>8月</t>
        </is>
      </c>
      <c r="K101" s="36" t="inlineStr">
        <is>
          <t>9月</t>
        </is>
      </c>
      <c r="L101" s="36" t="inlineStr">
        <is>
          <t>10月</t>
        </is>
      </c>
      <c r="M101" s="36" t="inlineStr">
        <is>
          <t>11月</t>
        </is>
      </c>
      <c r="N101" s="36" t="inlineStr">
        <is>
          <t>12月</t>
        </is>
      </c>
      <c r="O101" s="36" t="inlineStr">
        <is>
          <t>13月</t>
        </is>
      </c>
      <c r="P101" s="36" t="inlineStr">
        <is>
          <t>14月</t>
        </is>
      </c>
      <c r="Q101" s="36" t="inlineStr">
        <is>
          <t>15月</t>
        </is>
      </c>
      <c r="R101" s="36" t="inlineStr">
        <is>
          <t>16月</t>
        </is>
      </c>
      <c r="S101" s="36" t="inlineStr">
        <is>
          <t>17月</t>
        </is>
      </c>
      <c r="T101" s="36" t="inlineStr">
        <is>
          <t>18月</t>
        </is>
      </c>
      <c r="U101" s="36" t="inlineStr">
        <is>
          <t>19月</t>
        </is>
      </c>
      <c r="V101" s="36" t="inlineStr">
        <is>
          <t>20月</t>
        </is>
      </c>
      <c r="W101" s="36" t="inlineStr">
        <is>
          <t>21月</t>
        </is>
      </c>
      <c r="X101" s="36" t="inlineStr">
        <is>
          <t>22月</t>
        </is>
      </c>
      <c r="Y101" s="36" t="inlineStr">
        <is>
          <t>23月</t>
        </is>
      </c>
      <c r="Z101" s="36" t="inlineStr">
        <is>
          <t>24月</t>
        </is>
      </c>
    </row>
    <row r="102">
      <c r="A102" s="37" t="inlineStr">
        <is>
          <t>契約利用者数（人）</t>
        </is>
      </c>
      <c r="C102" s="38" t="n">
        <v>0</v>
      </c>
      <c r="D102" s="38" t="n">
        <v>1</v>
      </c>
      <c r="E102" s="38" t="n">
        <v>3</v>
      </c>
      <c r="F102" s="38" t="n">
        <v>4</v>
      </c>
      <c r="G102" s="38" t="n">
        <v>5</v>
      </c>
      <c r="H102" s="38" t="n">
        <v>7</v>
      </c>
      <c r="I102" s="38" t="n">
        <v>8</v>
      </c>
      <c r="J102" s="38" t="n">
        <v>9</v>
      </c>
      <c r="K102" s="38" t="n">
        <v>11</v>
      </c>
      <c r="L102" s="38" t="n">
        <v>12</v>
      </c>
      <c r="M102" s="38" t="n">
        <v>13</v>
      </c>
      <c r="N102" s="38" t="n">
        <v>15</v>
      </c>
      <c r="O102" s="38" t="n">
        <v>16</v>
      </c>
      <c r="P102" s="38" t="n">
        <v>17</v>
      </c>
      <c r="Q102" s="38" t="n">
        <v>19</v>
      </c>
      <c r="R102" s="38" t="n">
        <v>20</v>
      </c>
      <c r="S102" s="38" t="n">
        <v>20</v>
      </c>
      <c r="T102" s="38" t="n">
        <v>20</v>
      </c>
      <c r="U102" s="38" t="n">
        <v>20</v>
      </c>
      <c r="V102" s="38" t="n">
        <v>20</v>
      </c>
      <c r="W102" s="38" t="n">
        <v>20</v>
      </c>
      <c r="X102" s="38" t="n">
        <v>20</v>
      </c>
      <c r="Y102" s="38" t="n">
        <v>20</v>
      </c>
      <c r="Z102" s="38" t="n">
        <v>20</v>
      </c>
    </row>
    <row r="103">
      <c r="A103" s="37" t="inlineStr">
        <is>
          <t>出席率（稼働率）</t>
        </is>
      </c>
      <c r="C103" s="39" t="n">
        <v>0.9</v>
      </c>
      <c r="D103" s="39" t="n">
        <v>0.9</v>
      </c>
      <c r="E103" s="39" t="n">
        <v>0.9</v>
      </c>
      <c r="F103" s="39" t="n">
        <v>0.9</v>
      </c>
      <c r="G103" s="39" t="n">
        <v>0.9</v>
      </c>
      <c r="H103" s="39" t="n">
        <v>0.9</v>
      </c>
      <c r="I103" s="39" t="n">
        <v>0.9</v>
      </c>
      <c r="J103" s="39" t="n">
        <v>0.9</v>
      </c>
      <c r="K103" s="39" t="n">
        <v>0.9</v>
      </c>
      <c r="L103" s="39" t="n">
        <v>0.9</v>
      </c>
      <c r="M103" s="39" t="n">
        <v>0.9</v>
      </c>
      <c r="N103" s="39" t="n">
        <v>0.9</v>
      </c>
      <c r="O103" s="39" t="n">
        <v>0.9</v>
      </c>
      <c r="P103" s="39" t="n">
        <v>0.9</v>
      </c>
      <c r="Q103" s="39" t="n">
        <v>0.9</v>
      </c>
      <c r="R103" s="39" t="n">
        <v>0.9</v>
      </c>
      <c r="S103" s="39" t="n">
        <v>0.9</v>
      </c>
      <c r="T103" s="39" t="n">
        <v>0.9</v>
      </c>
      <c r="U103" s="39" t="n">
        <v>0.9</v>
      </c>
      <c r="V103" s="39" t="n">
        <v>0.9</v>
      </c>
      <c r="W103" s="39" t="n">
        <v>0.9</v>
      </c>
      <c r="X103" s="39" t="n">
        <v>0.9</v>
      </c>
      <c r="Y103" s="39" t="n">
        <v>0.9</v>
      </c>
      <c r="Z103" s="39" t="n">
        <v>0.9</v>
      </c>
    </row>
    <row r="104">
      <c r="A104" s="37" t="inlineStr">
        <is>
          <t>延べ人日</t>
        </is>
      </c>
      <c r="C104" s="40">
        <f>C102*C103*(C8/12)</f>
        <v/>
      </c>
      <c r="D104" s="40">
        <f>D102*D103*(C8/12)</f>
        <v/>
      </c>
      <c r="E104" s="40">
        <f>E102*E103*(C8/12)</f>
        <v/>
      </c>
      <c r="F104" s="40">
        <f>F102*F103*(C8/12)</f>
        <v/>
      </c>
      <c r="G104" s="40">
        <f>G102*G103*(C8/12)</f>
        <v/>
      </c>
      <c r="H104" s="40">
        <f>H102*H103*(C8/12)</f>
        <v/>
      </c>
      <c r="I104" s="40">
        <f>I102*I103*(C8/12)</f>
        <v/>
      </c>
      <c r="J104" s="40">
        <f>J102*J103*(C8/12)</f>
        <v/>
      </c>
      <c r="K104" s="40">
        <f>K102*K103*(C8/12)</f>
        <v/>
      </c>
      <c r="L104" s="40">
        <f>L102*L103*(C8/12)</f>
        <v/>
      </c>
      <c r="M104" s="40">
        <f>M102*M103*(C8/12)</f>
        <v/>
      </c>
      <c r="N104" s="40">
        <f>N102*N103*(C8/12)</f>
        <v/>
      </c>
      <c r="O104" s="40">
        <f>O102*O103*(C8/12)</f>
        <v/>
      </c>
      <c r="P104" s="40">
        <f>P102*P103*(C8/12)</f>
        <v/>
      </c>
      <c r="Q104" s="40">
        <f>Q102*Q103*(C8/12)</f>
        <v/>
      </c>
      <c r="R104" s="40">
        <f>R102*R103*(C8/12)</f>
        <v/>
      </c>
      <c r="S104" s="40">
        <f>S102*S103*(C8/12)</f>
        <v/>
      </c>
      <c r="T104" s="40">
        <f>T102*T103*(C8/12)</f>
        <v/>
      </c>
      <c r="U104" s="40">
        <f>U102*U103*(C8/12)</f>
        <v/>
      </c>
      <c r="V104" s="40">
        <f>V102*V103*(C8/12)</f>
        <v/>
      </c>
      <c r="W104" s="40">
        <f>W102*W103*(C8/12)</f>
        <v/>
      </c>
      <c r="X104" s="40">
        <f>X102*X103*(C8/12)</f>
        <v/>
      </c>
      <c r="Y104" s="40">
        <f>Y102*Y103*(C8/12)</f>
        <v/>
      </c>
      <c r="Z104" s="40">
        <f>Z102*Z103*(C8/12)</f>
        <v/>
      </c>
    </row>
    <row r="105">
      <c r="A105" s="37" t="inlineStr">
        <is>
          <t>給付費＋処遇改善</t>
        </is>
      </c>
      <c r="C105" s="40">
        <f>((D44+D45)/12)*(C104/(C15/12))</f>
        <v/>
      </c>
      <c r="D105" s="40">
        <f>((D44+D45)/12)*(D104/(C15/12))</f>
        <v/>
      </c>
      <c r="E105" s="40">
        <f>((D44+D45)/12)*(E104/(C15/12))</f>
        <v/>
      </c>
      <c r="F105" s="40">
        <f>((D44+D45)/12)*(F104/(C15/12))</f>
        <v/>
      </c>
      <c r="G105" s="40">
        <f>((D44+D45)/12)*(G104/(C15/12))</f>
        <v/>
      </c>
      <c r="H105" s="40">
        <f>((D44+D45)/12)*(H104/(C15/12))</f>
        <v/>
      </c>
      <c r="I105" s="40">
        <f>((D44+D45)/12)*(I104/(C15/12))</f>
        <v/>
      </c>
      <c r="J105" s="40">
        <f>((D44+D45)/12)*(J104/(C15/12))</f>
        <v/>
      </c>
      <c r="K105" s="40">
        <f>((D44+D45)/12)*(K104/(C15/12))</f>
        <v/>
      </c>
      <c r="L105" s="40">
        <f>((D44+D45)/12)*(L104/(C15/12))</f>
        <v/>
      </c>
      <c r="M105" s="40">
        <f>((D44+D45)/12)*(M104/(C15/12))</f>
        <v/>
      </c>
      <c r="N105" s="40">
        <f>((D44+D45)/12)*(N104/(C15/12))</f>
        <v/>
      </c>
      <c r="O105" s="40">
        <f>((D44+D45)/12)*(O104/(C15/12))</f>
        <v/>
      </c>
      <c r="P105" s="40">
        <f>((D44+D45)/12)*(P104/(C15/12))</f>
        <v/>
      </c>
      <c r="Q105" s="40">
        <f>((D44+D45)/12)*(Q104/(C15/12))</f>
        <v/>
      </c>
      <c r="R105" s="40">
        <f>((D44+D45)/12)*(R104/(C15/12))</f>
        <v/>
      </c>
      <c r="S105" s="40">
        <f>((D44+D45)/12)*(S104/(C15/12))</f>
        <v/>
      </c>
      <c r="T105" s="40">
        <f>((D44+D45)/12)*(T104/(C15/12))</f>
        <v/>
      </c>
      <c r="U105" s="40">
        <f>((D44+D45)/12)*(U104/(C15/12))</f>
        <v/>
      </c>
      <c r="V105" s="40">
        <f>((D44+D45)/12)*(V104/(C15/12))</f>
        <v/>
      </c>
      <c r="W105" s="40">
        <f>((D44+D45)/12)*(W104/(C15/12))</f>
        <v/>
      </c>
      <c r="X105" s="40">
        <f>((D44+D45)/12)*(X104/(C15/12))</f>
        <v/>
      </c>
      <c r="Y105" s="40">
        <f>((D44+D45)/12)*(Y104/(C15/12))</f>
        <v/>
      </c>
      <c r="Z105" s="40">
        <f>((D44+D45)/12)*(Z104/(C15/12))</f>
        <v/>
      </c>
    </row>
    <row r="106">
      <c r="A106" s="37" t="inlineStr">
        <is>
          <t>生産活動収入</t>
        </is>
      </c>
      <c r="C106" s="40">
        <f>(D46/12)*(C104/(C15/12))</f>
        <v/>
      </c>
      <c r="D106" s="40">
        <f>(D46/12)*(D104/(C15/12))</f>
        <v/>
      </c>
      <c r="E106" s="40">
        <f>(D46/12)*(E104/(C15/12))</f>
        <v/>
      </c>
      <c r="F106" s="40">
        <f>(D46/12)*(F104/(C15/12))</f>
        <v/>
      </c>
      <c r="G106" s="40">
        <f>(D46/12)*(G104/(C15/12))</f>
        <v/>
      </c>
      <c r="H106" s="40">
        <f>(D46/12)*(H104/(C15/12))</f>
        <v/>
      </c>
      <c r="I106" s="40">
        <f>(D46/12)*(I104/(C15/12))</f>
        <v/>
      </c>
      <c r="J106" s="40">
        <f>(D46/12)*(J104/(C15/12))</f>
        <v/>
      </c>
      <c r="K106" s="40">
        <f>(D46/12)*(K104/(C15/12))</f>
        <v/>
      </c>
      <c r="L106" s="40">
        <f>(D46/12)*(L104/(C15/12))</f>
        <v/>
      </c>
      <c r="M106" s="40">
        <f>(D46/12)*(M104/(C15/12))</f>
        <v/>
      </c>
      <c r="N106" s="40">
        <f>(D46/12)*(N104/(C15/12))</f>
        <v/>
      </c>
      <c r="O106" s="40">
        <f>(D46/12)*(O104/(C15/12))</f>
        <v/>
      </c>
      <c r="P106" s="40">
        <f>(D46/12)*(P104/(C15/12))</f>
        <v/>
      </c>
      <c r="Q106" s="40">
        <f>(D46/12)*(Q104/(C15/12))</f>
        <v/>
      </c>
      <c r="R106" s="40">
        <f>(D46/12)*(R104/(C15/12))</f>
        <v/>
      </c>
      <c r="S106" s="40">
        <f>(D46/12)*(S104/(C15/12))</f>
        <v/>
      </c>
      <c r="T106" s="40">
        <f>(D46/12)*(T104/(C15/12))</f>
        <v/>
      </c>
      <c r="U106" s="40">
        <f>(D46/12)*(U104/(C15/12))</f>
        <v/>
      </c>
      <c r="V106" s="40">
        <f>(D46/12)*(V104/(C15/12))</f>
        <v/>
      </c>
      <c r="W106" s="40">
        <f>(D46/12)*(W104/(C15/12))</f>
        <v/>
      </c>
      <c r="X106" s="40">
        <f>(D46/12)*(X104/(C15/12))</f>
        <v/>
      </c>
      <c r="Y106" s="40">
        <f>(D46/12)*(Y104/(C15/12))</f>
        <v/>
      </c>
      <c r="Z106" s="40">
        <f>(D46/12)*(Z104/(C15/12))</f>
        <v/>
      </c>
    </row>
    <row r="107">
      <c r="A107" s="41" t="inlineStr">
        <is>
          <t>収入計</t>
        </is>
      </c>
      <c r="C107" s="42">
        <f>C105+C106+D47/12</f>
        <v/>
      </c>
      <c r="D107" s="42">
        <f>D105+D106+D47/12</f>
        <v/>
      </c>
      <c r="E107" s="42">
        <f>E105+E106+D47/12</f>
        <v/>
      </c>
      <c r="F107" s="42">
        <f>F105+F106+D47/12</f>
        <v/>
      </c>
      <c r="G107" s="42">
        <f>G105+G106+D47/12</f>
        <v/>
      </c>
      <c r="H107" s="42">
        <f>H105+H106+D47/12</f>
        <v/>
      </c>
      <c r="I107" s="42">
        <f>I105+I106+D47/12</f>
        <v/>
      </c>
      <c r="J107" s="42">
        <f>J105+J106+D47/12</f>
        <v/>
      </c>
      <c r="K107" s="42">
        <f>K105+K106+D47/12</f>
        <v/>
      </c>
      <c r="L107" s="42">
        <f>L105+L106+D47/12</f>
        <v/>
      </c>
      <c r="M107" s="42">
        <f>M105+M106+D47/12</f>
        <v/>
      </c>
      <c r="N107" s="42">
        <f>N105+N106+D47/12</f>
        <v/>
      </c>
      <c r="O107" s="42">
        <f>O105+O106+D47/12</f>
        <v/>
      </c>
      <c r="P107" s="42">
        <f>P105+P106+D47/12</f>
        <v/>
      </c>
      <c r="Q107" s="42">
        <f>Q105+Q106+D47/12</f>
        <v/>
      </c>
      <c r="R107" s="42">
        <f>R105+R106+D47/12</f>
        <v/>
      </c>
      <c r="S107" s="42">
        <f>S105+S106+D47/12</f>
        <v/>
      </c>
      <c r="T107" s="42">
        <f>T105+T106+D47/12</f>
        <v/>
      </c>
      <c r="U107" s="42">
        <f>U105+U106+D47/12</f>
        <v/>
      </c>
      <c r="V107" s="42">
        <f>V105+V106+D47/12</f>
        <v/>
      </c>
      <c r="W107" s="42">
        <f>W105+W106+D47/12</f>
        <v/>
      </c>
      <c r="X107" s="42">
        <f>X105+X106+D47/12</f>
        <v/>
      </c>
      <c r="Y107" s="42">
        <f>Y105+Y106+D47/12</f>
        <v/>
      </c>
      <c r="Z107" s="42">
        <f>Z105+Z106+D47/12</f>
        <v/>
      </c>
    </row>
    <row r="108">
      <c r="A108" s="37" t="inlineStr">
        <is>
          <t>職員人件費＋法定福利（固定）</t>
        </is>
      </c>
      <c r="C108" s="40">
        <f>(D56+D57)/12</f>
        <v/>
      </c>
      <c r="D108" s="40">
        <f>(D56+D57)/12</f>
        <v/>
      </c>
      <c r="E108" s="40">
        <f>(D56+D57)/12</f>
        <v/>
      </c>
      <c r="F108" s="40">
        <f>(D56+D57)/12</f>
        <v/>
      </c>
      <c r="G108" s="40">
        <f>(D56+D57)/12</f>
        <v/>
      </c>
      <c r="H108" s="40">
        <f>(D56+D57)/12</f>
        <v/>
      </c>
      <c r="I108" s="40">
        <f>(D56+D57)/12</f>
        <v/>
      </c>
      <c r="J108" s="40">
        <f>(D56+D57)/12</f>
        <v/>
      </c>
      <c r="K108" s="40">
        <f>(D56+D57)/12</f>
        <v/>
      </c>
      <c r="L108" s="40">
        <f>(D56+D57)/12</f>
        <v/>
      </c>
      <c r="M108" s="40">
        <f>(D56+D57)/12</f>
        <v/>
      </c>
      <c r="N108" s="40">
        <f>(D56+D57)/12</f>
        <v/>
      </c>
      <c r="O108" s="40">
        <f>(D56+D57)/12</f>
        <v/>
      </c>
      <c r="P108" s="40">
        <f>(D56+D57)/12</f>
        <v/>
      </c>
      <c r="Q108" s="40">
        <f>(D56+D57)/12</f>
        <v/>
      </c>
      <c r="R108" s="40">
        <f>(D56+D57)/12</f>
        <v/>
      </c>
      <c r="S108" s="40">
        <f>(D56+D57)/12</f>
        <v/>
      </c>
      <c r="T108" s="40">
        <f>(D56+D57)/12</f>
        <v/>
      </c>
      <c r="U108" s="40">
        <f>(D56+D57)/12</f>
        <v/>
      </c>
      <c r="V108" s="40">
        <f>(D56+D57)/12</f>
        <v/>
      </c>
      <c r="W108" s="40">
        <f>(D56+D57)/12</f>
        <v/>
      </c>
      <c r="X108" s="40">
        <f>(D56+D57)/12</f>
        <v/>
      </c>
      <c r="Y108" s="40">
        <f>(D56+D57)/12</f>
        <v/>
      </c>
      <c r="Z108" s="40">
        <f>(D56+D57)/12</f>
        <v/>
      </c>
    </row>
    <row r="109">
      <c r="A109" s="37" t="inlineStr">
        <is>
          <t>利用者賃金＋法定福利</t>
        </is>
      </c>
      <c r="C109" s="40">
        <f>((D58+D59)/12)*(C104/(C15/12))</f>
        <v/>
      </c>
      <c r="D109" s="40">
        <f>((D58+D59)/12)*(D104/(C15/12))</f>
        <v/>
      </c>
      <c r="E109" s="40">
        <f>((D58+D59)/12)*(E104/(C15/12))</f>
        <v/>
      </c>
      <c r="F109" s="40">
        <f>((D58+D59)/12)*(F104/(C15/12))</f>
        <v/>
      </c>
      <c r="G109" s="40">
        <f>((D58+D59)/12)*(G104/(C15/12))</f>
        <v/>
      </c>
      <c r="H109" s="40">
        <f>((D58+D59)/12)*(H104/(C15/12))</f>
        <v/>
      </c>
      <c r="I109" s="40">
        <f>((D58+D59)/12)*(I104/(C15/12))</f>
        <v/>
      </c>
      <c r="J109" s="40">
        <f>((D58+D59)/12)*(J104/(C15/12))</f>
        <v/>
      </c>
      <c r="K109" s="40">
        <f>((D58+D59)/12)*(K104/(C15/12))</f>
        <v/>
      </c>
      <c r="L109" s="40">
        <f>((D58+D59)/12)*(L104/(C15/12))</f>
        <v/>
      </c>
      <c r="M109" s="40">
        <f>((D58+D59)/12)*(M104/(C15/12))</f>
        <v/>
      </c>
      <c r="N109" s="40">
        <f>((D58+D59)/12)*(N104/(C15/12))</f>
        <v/>
      </c>
      <c r="O109" s="40">
        <f>((D58+D59)/12)*(O104/(C15/12))</f>
        <v/>
      </c>
      <c r="P109" s="40">
        <f>((D58+D59)/12)*(P104/(C15/12))</f>
        <v/>
      </c>
      <c r="Q109" s="40">
        <f>((D58+D59)/12)*(Q104/(C15/12))</f>
        <v/>
      </c>
      <c r="R109" s="40">
        <f>((D58+D59)/12)*(R104/(C15/12))</f>
        <v/>
      </c>
      <c r="S109" s="40">
        <f>((D58+D59)/12)*(S104/(C15/12))</f>
        <v/>
      </c>
      <c r="T109" s="40">
        <f>((D58+D59)/12)*(T104/(C15/12))</f>
        <v/>
      </c>
      <c r="U109" s="40">
        <f>((D58+D59)/12)*(U104/(C15/12))</f>
        <v/>
      </c>
      <c r="V109" s="40">
        <f>((D58+D59)/12)*(V104/(C15/12))</f>
        <v/>
      </c>
      <c r="W109" s="40">
        <f>((D58+D59)/12)*(W104/(C15/12))</f>
        <v/>
      </c>
      <c r="X109" s="40">
        <f>((D58+D59)/12)*(X104/(C15/12))</f>
        <v/>
      </c>
      <c r="Y109" s="40">
        <f>((D58+D59)/12)*(Y104/(C15/12))</f>
        <v/>
      </c>
      <c r="Z109" s="40">
        <f>((D58+D59)/12)*(Z104/(C15/12))</f>
        <v/>
      </c>
    </row>
    <row r="110">
      <c r="A110" s="37" t="inlineStr">
        <is>
          <t>事業費（生産活動原価）</t>
        </is>
      </c>
      <c r="C110" s="40">
        <f>(D60/12)*(C104/(C15/12))</f>
        <v/>
      </c>
      <c r="D110" s="40">
        <f>(D60/12)*(D104/(C15/12))</f>
        <v/>
      </c>
      <c r="E110" s="40">
        <f>(D60/12)*(E104/(C15/12))</f>
        <v/>
      </c>
      <c r="F110" s="40">
        <f>(D60/12)*(F104/(C15/12))</f>
        <v/>
      </c>
      <c r="G110" s="40">
        <f>(D60/12)*(G104/(C15/12))</f>
        <v/>
      </c>
      <c r="H110" s="40">
        <f>(D60/12)*(H104/(C15/12))</f>
        <v/>
      </c>
      <c r="I110" s="40">
        <f>(D60/12)*(I104/(C15/12))</f>
        <v/>
      </c>
      <c r="J110" s="40">
        <f>(D60/12)*(J104/(C15/12))</f>
        <v/>
      </c>
      <c r="K110" s="40">
        <f>(D60/12)*(K104/(C15/12))</f>
        <v/>
      </c>
      <c r="L110" s="40">
        <f>(D60/12)*(L104/(C15/12))</f>
        <v/>
      </c>
      <c r="M110" s="40">
        <f>(D60/12)*(M104/(C15/12))</f>
        <v/>
      </c>
      <c r="N110" s="40">
        <f>(D60/12)*(N104/(C15/12))</f>
        <v/>
      </c>
      <c r="O110" s="40">
        <f>(D60/12)*(O104/(C15/12))</f>
        <v/>
      </c>
      <c r="P110" s="40">
        <f>(D60/12)*(P104/(C15/12))</f>
        <v/>
      </c>
      <c r="Q110" s="40">
        <f>(D60/12)*(Q104/(C15/12))</f>
        <v/>
      </c>
      <c r="R110" s="40">
        <f>(D60/12)*(R104/(C15/12))</f>
        <v/>
      </c>
      <c r="S110" s="40">
        <f>(D60/12)*(S104/(C15/12))</f>
        <v/>
      </c>
      <c r="T110" s="40">
        <f>(D60/12)*(T104/(C15/12))</f>
        <v/>
      </c>
      <c r="U110" s="40">
        <f>(D60/12)*(U104/(C15/12))</f>
        <v/>
      </c>
      <c r="V110" s="40">
        <f>(D60/12)*(V104/(C15/12))</f>
        <v/>
      </c>
      <c r="W110" s="40">
        <f>(D60/12)*(W104/(C15/12))</f>
        <v/>
      </c>
      <c r="X110" s="40">
        <f>(D60/12)*(X104/(C15/12))</f>
        <v/>
      </c>
      <c r="Y110" s="40">
        <f>(D60/12)*(Y104/(C15/12))</f>
        <v/>
      </c>
      <c r="Z110" s="40">
        <f>(D60/12)*(Z104/(C15/12))</f>
        <v/>
      </c>
    </row>
    <row r="111">
      <c r="A111" s="37" t="inlineStr">
        <is>
          <t>経費（固定）</t>
        </is>
      </c>
      <c r="C111" s="40">
        <f>D71/12</f>
        <v/>
      </c>
      <c r="D111" s="40">
        <f>D71/12</f>
        <v/>
      </c>
      <c r="E111" s="40">
        <f>D71/12</f>
        <v/>
      </c>
      <c r="F111" s="40">
        <f>D71/12</f>
        <v/>
      </c>
      <c r="G111" s="40">
        <f>D71/12</f>
        <v/>
      </c>
      <c r="H111" s="40">
        <f>D71/12</f>
        <v/>
      </c>
      <c r="I111" s="40">
        <f>D71/12</f>
        <v/>
      </c>
      <c r="J111" s="40">
        <f>D71/12</f>
        <v/>
      </c>
      <c r="K111" s="40">
        <f>D71/12</f>
        <v/>
      </c>
      <c r="L111" s="40">
        <f>D71/12</f>
        <v/>
      </c>
      <c r="M111" s="40">
        <f>D71/12</f>
        <v/>
      </c>
      <c r="N111" s="40">
        <f>D71/12</f>
        <v/>
      </c>
      <c r="O111" s="40">
        <f>D71/12</f>
        <v/>
      </c>
      <c r="P111" s="40">
        <f>D71/12</f>
        <v/>
      </c>
      <c r="Q111" s="40">
        <f>D71/12</f>
        <v/>
      </c>
      <c r="R111" s="40">
        <f>D71/12</f>
        <v/>
      </c>
      <c r="S111" s="40">
        <f>D71/12</f>
        <v/>
      </c>
      <c r="T111" s="40">
        <f>D71/12</f>
        <v/>
      </c>
      <c r="U111" s="40">
        <f>D71/12</f>
        <v/>
      </c>
      <c r="V111" s="40">
        <f>D71/12</f>
        <v/>
      </c>
      <c r="W111" s="40">
        <f>D71/12</f>
        <v/>
      </c>
      <c r="X111" s="40">
        <f>D71/12</f>
        <v/>
      </c>
      <c r="Y111" s="40">
        <f>D71/12</f>
        <v/>
      </c>
      <c r="Z111" s="40">
        <f>D71/12</f>
        <v/>
      </c>
    </row>
    <row r="112">
      <c r="A112" s="41" t="inlineStr">
        <is>
          <t>支出計</t>
        </is>
      </c>
      <c r="C112" s="42">
        <f>C108+C109+C110+C111</f>
        <v/>
      </c>
      <c r="D112" s="42">
        <f>D108+D109+D110+D111</f>
        <v/>
      </c>
      <c r="E112" s="42">
        <f>E108+E109+E110+E111</f>
        <v/>
      </c>
      <c r="F112" s="42">
        <f>F108+F109+F110+F111</f>
        <v/>
      </c>
      <c r="G112" s="42">
        <f>G108+G109+G110+G111</f>
        <v/>
      </c>
      <c r="H112" s="42">
        <f>H108+H109+H110+H111</f>
        <v/>
      </c>
      <c r="I112" s="42">
        <f>I108+I109+I110+I111</f>
        <v/>
      </c>
      <c r="J112" s="42">
        <f>J108+J109+J110+J111</f>
        <v/>
      </c>
      <c r="K112" s="42">
        <f>K108+K109+K110+K111</f>
        <v/>
      </c>
      <c r="L112" s="42">
        <f>L108+L109+L110+L111</f>
        <v/>
      </c>
      <c r="M112" s="42">
        <f>M108+M109+M110+M111</f>
        <v/>
      </c>
      <c r="N112" s="42">
        <f>N108+N109+N110+N111</f>
        <v/>
      </c>
      <c r="O112" s="42">
        <f>O108+O109+O110+O111</f>
        <v/>
      </c>
      <c r="P112" s="42">
        <f>P108+P109+P110+P111</f>
        <v/>
      </c>
      <c r="Q112" s="42">
        <f>Q108+Q109+Q110+Q111</f>
        <v/>
      </c>
      <c r="R112" s="42">
        <f>R108+R109+R110+R111</f>
        <v/>
      </c>
      <c r="S112" s="42">
        <f>S108+S109+S110+S111</f>
        <v/>
      </c>
      <c r="T112" s="42">
        <f>T108+T109+T110+T111</f>
        <v/>
      </c>
      <c r="U112" s="42">
        <f>U108+U109+U110+U111</f>
        <v/>
      </c>
      <c r="V112" s="42">
        <f>V108+V109+V110+V111</f>
        <v/>
      </c>
      <c r="W112" s="42">
        <f>W108+W109+W110+W111</f>
        <v/>
      </c>
      <c r="X112" s="42">
        <f>X108+X109+X110+X111</f>
        <v/>
      </c>
      <c r="Y112" s="42">
        <f>Y108+Y109+Y110+Y111</f>
        <v/>
      </c>
      <c r="Z112" s="42">
        <f>Z108+Z109+Z110+Z111</f>
        <v/>
      </c>
    </row>
    <row r="113">
      <c r="A113" s="41" t="inlineStr">
        <is>
          <t>月次損益</t>
        </is>
      </c>
      <c r="C113" s="42">
        <f>C107-C112</f>
        <v/>
      </c>
      <c r="D113" s="42">
        <f>D107-D112</f>
        <v/>
      </c>
      <c r="E113" s="42">
        <f>E107-E112</f>
        <v/>
      </c>
      <c r="F113" s="42">
        <f>F107-F112</f>
        <v/>
      </c>
      <c r="G113" s="42">
        <f>G107-G112</f>
        <v/>
      </c>
      <c r="H113" s="42">
        <f>H107-H112</f>
        <v/>
      </c>
      <c r="I113" s="42">
        <f>I107-I112</f>
        <v/>
      </c>
      <c r="J113" s="42">
        <f>J107-J112</f>
        <v/>
      </c>
      <c r="K113" s="42">
        <f>K107-K112</f>
        <v/>
      </c>
      <c r="L113" s="42">
        <f>L107-L112</f>
        <v/>
      </c>
      <c r="M113" s="42">
        <f>M107-M112</f>
        <v/>
      </c>
      <c r="N113" s="42">
        <f>N107-N112</f>
        <v/>
      </c>
      <c r="O113" s="42">
        <f>O107-O112</f>
        <v/>
      </c>
      <c r="P113" s="42">
        <f>P107-P112</f>
        <v/>
      </c>
      <c r="Q113" s="42">
        <f>Q107-Q112</f>
        <v/>
      </c>
      <c r="R113" s="42">
        <f>R107-R112</f>
        <v/>
      </c>
      <c r="S113" s="42">
        <f>S107-S112</f>
        <v/>
      </c>
      <c r="T113" s="42">
        <f>T107-T112</f>
        <v/>
      </c>
      <c r="U113" s="42">
        <f>U107-U112</f>
        <v/>
      </c>
      <c r="V113" s="42">
        <f>V107-V112</f>
        <v/>
      </c>
      <c r="W113" s="42">
        <f>W107-W112</f>
        <v/>
      </c>
      <c r="X113" s="42">
        <f>X107-X112</f>
        <v/>
      </c>
      <c r="Y113" s="42">
        <f>Y107-Y112</f>
        <v/>
      </c>
      <c r="Z113" s="42">
        <f>Z107-Z112</f>
        <v/>
      </c>
    </row>
    <row r="114">
      <c r="A114" s="41" t="inlineStr">
        <is>
          <t>累計損益</t>
        </is>
      </c>
      <c r="C114" s="42">
        <f>C113</f>
        <v/>
      </c>
      <c r="D114" s="42">
        <f>C114+D113</f>
        <v/>
      </c>
      <c r="E114" s="42">
        <f>D114+E113</f>
        <v/>
      </c>
      <c r="F114" s="42">
        <f>E114+F113</f>
        <v/>
      </c>
      <c r="G114" s="42">
        <f>F114+G113</f>
        <v/>
      </c>
      <c r="H114" s="42">
        <f>G114+H113</f>
        <v/>
      </c>
      <c r="I114" s="42">
        <f>H114+I113</f>
        <v/>
      </c>
      <c r="J114" s="42">
        <f>I114+J113</f>
        <v/>
      </c>
      <c r="K114" s="42">
        <f>J114+K113</f>
        <v/>
      </c>
      <c r="L114" s="42">
        <f>K114+L113</f>
        <v/>
      </c>
      <c r="M114" s="42">
        <f>L114+M113</f>
        <v/>
      </c>
      <c r="N114" s="42">
        <f>M114+N113</f>
        <v/>
      </c>
      <c r="O114" s="42">
        <f>N114+O113</f>
        <v/>
      </c>
      <c r="P114" s="42">
        <f>O114+P113</f>
        <v/>
      </c>
      <c r="Q114" s="42">
        <f>P114+Q113</f>
        <v/>
      </c>
      <c r="R114" s="42">
        <f>Q114+R113</f>
        <v/>
      </c>
      <c r="S114" s="42">
        <f>R114+S113</f>
        <v/>
      </c>
      <c r="T114" s="42">
        <f>S114+T113</f>
        <v/>
      </c>
      <c r="U114" s="42">
        <f>T114+U113</f>
        <v/>
      </c>
      <c r="V114" s="42">
        <f>U114+V113</f>
        <v/>
      </c>
      <c r="W114" s="42">
        <f>V114+W113</f>
        <v/>
      </c>
      <c r="X114" s="42">
        <f>W114+X113</f>
        <v/>
      </c>
      <c r="Y114" s="42">
        <f>X114+Y113</f>
        <v/>
      </c>
      <c r="Z114" s="42">
        <f>Y114+Z113</f>
        <v/>
      </c>
    </row>
    <row r="115">
      <c r="A115" s="37" t="inlineStr">
        <is>
          <t>月次キャッシュフロー</t>
        </is>
      </c>
      <c r="C115" s="40">
        <f>C113+D67/12-D96/12</f>
        <v/>
      </c>
      <c r="D115" s="40">
        <f>D113+D67/12-D96/12</f>
        <v/>
      </c>
      <c r="E115" s="40">
        <f>E113+D67/12-D96/12</f>
        <v/>
      </c>
      <c r="F115" s="40">
        <f>F113+D67/12-D96/12</f>
        <v/>
      </c>
      <c r="G115" s="40">
        <f>G113+D67/12-D96/12</f>
        <v/>
      </c>
      <c r="H115" s="40">
        <f>H113+D67/12-D96/12</f>
        <v/>
      </c>
      <c r="I115" s="40">
        <f>I113+D67/12-D96/12</f>
        <v/>
      </c>
      <c r="J115" s="40">
        <f>J113+D67/12-D96/12</f>
        <v/>
      </c>
      <c r="K115" s="40">
        <f>K113+D67/12-D96/12</f>
        <v/>
      </c>
      <c r="L115" s="40">
        <f>L113+D67/12-D96/12</f>
        <v/>
      </c>
      <c r="M115" s="40">
        <f>M113+D67/12-D96/12</f>
        <v/>
      </c>
      <c r="N115" s="40">
        <f>N113+D67/12-D96/12</f>
        <v/>
      </c>
      <c r="O115" s="40">
        <f>O113+D67/12-D96/12</f>
        <v/>
      </c>
      <c r="P115" s="40">
        <f>P113+D67/12-D96/12</f>
        <v/>
      </c>
      <c r="Q115" s="40">
        <f>Q113+D67/12-D96/12</f>
        <v/>
      </c>
      <c r="R115" s="40">
        <f>R113+D67/12-D96/12</f>
        <v/>
      </c>
      <c r="S115" s="40">
        <f>S113+D67/12-D96/12</f>
        <v/>
      </c>
      <c r="T115" s="40">
        <f>T113+D67/12-D96/12</f>
        <v/>
      </c>
      <c r="U115" s="40">
        <f>U113+D67/12-D96/12</f>
        <v/>
      </c>
      <c r="V115" s="40">
        <f>V113+D67/12-D96/12</f>
        <v/>
      </c>
      <c r="W115" s="40">
        <f>W113+D67/12-D96/12</f>
        <v/>
      </c>
      <c r="X115" s="40">
        <f>X113+D67/12-D96/12</f>
        <v/>
      </c>
      <c r="Y115" s="40">
        <f>Y113+D67/12-D96/12</f>
        <v/>
      </c>
      <c r="Z115" s="40">
        <f>Z113+D67/12-D96/12</f>
        <v/>
      </c>
    </row>
    <row r="116">
      <c r="A116" s="41" t="inlineStr">
        <is>
          <t>月末資金残高</t>
        </is>
      </c>
      <c r="C116" s="42">
        <f>D97+C115</f>
        <v/>
      </c>
      <c r="D116" s="42">
        <f>C116+D115</f>
        <v/>
      </c>
      <c r="E116" s="42">
        <f>D116+E115</f>
        <v/>
      </c>
      <c r="F116" s="42">
        <f>E116+F115</f>
        <v/>
      </c>
      <c r="G116" s="42">
        <f>F116+G115</f>
        <v/>
      </c>
      <c r="H116" s="42">
        <f>G116+H115</f>
        <v/>
      </c>
      <c r="I116" s="42">
        <f>H116+I115</f>
        <v/>
      </c>
      <c r="J116" s="42">
        <f>I116+J115</f>
        <v/>
      </c>
      <c r="K116" s="42">
        <f>J116+K115</f>
        <v/>
      </c>
      <c r="L116" s="42">
        <f>K116+L115</f>
        <v/>
      </c>
      <c r="M116" s="42">
        <f>L116+M115</f>
        <v/>
      </c>
      <c r="N116" s="42">
        <f>M116+N115</f>
        <v/>
      </c>
      <c r="O116" s="42">
        <f>N116+O115</f>
        <v/>
      </c>
      <c r="P116" s="42">
        <f>O116+P115</f>
        <v/>
      </c>
      <c r="Q116" s="42">
        <f>P116+Q115</f>
        <v/>
      </c>
      <c r="R116" s="42">
        <f>Q116+R115</f>
        <v/>
      </c>
      <c r="S116" s="42">
        <f>R116+S115</f>
        <v/>
      </c>
      <c r="T116" s="42">
        <f>S116+T115</f>
        <v/>
      </c>
      <c r="U116" s="42">
        <f>T116+U115</f>
        <v/>
      </c>
      <c r="V116" s="42">
        <f>U116+V115</f>
        <v/>
      </c>
      <c r="W116" s="42">
        <f>V116+W115</f>
        <v/>
      </c>
      <c r="X116" s="42">
        <f>W116+X115</f>
        <v/>
      </c>
      <c r="Y116" s="42">
        <f>X116+Y115</f>
        <v/>
      </c>
      <c r="Z116" s="42">
        <f>Y116+Z115</f>
        <v/>
      </c>
    </row>
    <row r="117">
      <c r="A117" s="43" t="inlineStr">
        <is>
          <t>（単月黒字=1）</t>
        </is>
      </c>
      <c r="C117" s="44">
        <f>IF(C113&gt;=0,1,0)</f>
        <v/>
      </c>
      <c r="D117" s="44">
        <f>IF(D113&gt;=0,1,0)</f>
        <v/>
      </c>
      <c r="E117" s="44">
        <f>IF(E113&gt;=0,1,0)</f>
        <v/>
      </c>
      <c r="F117" s="44">
        <f>IF(F113&gt;=0,1,0)</f>
        <v/>
      </c>
      <c r="G117" s="44">
        <f>IF(G113&gt;=0,1,0)</f>
        <v/>
      </c>
      <c r="H117" s="44">
        <f>IF(H113&gt;=0,1,0)</f>
        <v/>
      </c>
      <c r="I117" s="44">
        <f>IF(I113&gt;=0,1,0)</f>
        <v/>
      </c>
      <c r="J117" s="44">
        <f>IF(J113&gt;=0,1,0)</f>
        <v/>
      </c>
      <c r="K117" s="44">
        <f>IF(K113&gt;=0,1,0)</f>
        <v/>
      </c>
      <c r="L117" s="44">
        <f>IF(L113&gt;=0,1,0)</f>
        <v/>
      </c>
      <c r="M117" s="44">
        <f>IF(M113&gt;=0,1,0)</f>
        <v/>
      </c>
      <c r="N117" s="44">
        <f>IF(N113&gt;=0,1,0)</f>
        <v/>
      </c>
      <c r="O117" s="44">
        <f>IF(O113&gt;=0,1,0)</f>
        <v/>
      </c>
      <c r="P117" s="44">
        <f>IF(P113&gt;=0,1,0)</f>
        <v/>
      </c>
      <c r="Q117" s="44">
        <f>IF(Q113&gt;=0,1,0)</f>
        <v/>
      </c>
      <c r="R117" s="44">
        <f>IF(R113&gt;=0,1,0)</f>
        <v/>
      </c>
      <c r="S117" s="44">
        <f>IF(S113&gt;=0,1,0)</f>
        <v/>
      </c>
      <c r="T117" s="44">
        <f>IF(T113&gt;=0,1,0)</f>
        <v/>
      </c>
      <c r="U117" s="44">
        <f>IF(U113&gt;=0,1,0)</f>
        <v/>
      </c>
      <c r="V117" s="44">
        <f>IF(V113&gt;=0,1,0)</f>
        <v/>
      </c>
      <c r="W117" s="44">
        <f>IF(W113&gt;=0,1,0)</f>
        <v/>
      </c>
      <c r="X117" s="44">
        <f>IF(X113&gt;=0,1,0)</f>
        <v/>
      </c>
      <c r="Y117" s="44">
        <f>IF(Y113&gt;=0,1,0)</f>
        <v/>
      </c>
      <c r="Z117" s="44">
        <f>IF(Z113&gt;=0,1,0)</f>
        <v/>
      </c>
    </row>
    <row r="118"/>
    <row r="119">
      <c r="A119" s="7" t="inlineStr">
        <is>
          <t>■ 立ち上げ指標（24ヶ月推移より自動）</t>
        </is>
      </c>
      <c r="B119" s="8" t="n"/>
      <c r="C119" s="8" t="n"/>
      <c r="D119" s="8" t="n"/>
      <c r="E119" s="8" t="n"/>
      <c r="F119" s="8" t="n"/>
    </row>
    <row r="120">
      <c r="A120" s="29" t="inlineStr">
        <is>
          <t>単月黒字化（初めて単月黒字になる月）</t>
        </is>
      </c>
      <c r="B120" s="30" t="n"/>
      <c r="C120" s="30" t="n"/>
      <c r="D120" s="31">
        <f>IFERROR(MATCH(1,C117:Z117,0)&amp;"ヶ月目","24ヶ月内に未達")</f>
        <v/>
      </c>
      <c r="E120" s="30" t="n"/>
      <c r="F120" s="30" t="n"/>
    </row>
    <row r="121">
      <c r="A121" s="23" t="inlineStr">
        <is>
          <t>資金の谷（最小の月末資金）</t>
        </is>
      </c>
      <c r="B121" s="24" t="n"/>
      <c r="C121" s="24" t="n"/>
      <c r="D121" s="27">
        <f>MIN(C116:Z116)</f>
        <v/>
      </c>
      <c r="E121" s="26" t="inlineStr">
        <is>
          <t>マイナスなら資金不足</t>
        </is>
      </c>
      <c r="F121" s="24" t="n"/>
    </row>
    <row r="122">
      <c r="A122" s="23" t="inlineStr">
        <is>
          <t>必要追加資金（資金の谷を埋める額）</t>
        </is>
      </c>
      <c r="B122" s="24" t="n"/>
      <c r="C122" s="24" t="n"/>
      <c r="D122" s="27">
        <f>MAX(0,-D121)</f>
        <v/>
      </c>
      <c r="E122" s="26" t="inlineStr">
        <is>
          <t>立ち上げを越えるのに追加で要る資金</t>
        </is>
      </c>
      <c r="F122" s="24" t="n"/>
    </row>
    <row r="123"/>
    <row r="124">
      <c r="A124" s="7" t="inlineStr">
        <is>
          <t>■ 3年 年次サマリ（立ち上げ→定常）</t>
        </is>
      </c>
      <c r="B124" s="8" t="n"/>
      <c r="C124" s="8" t="n"/>
      <c r="D124" s="8" t="n"/>
      <c r="E124" s="8" t="n"/>
      <c r="F124" s="8" t="n"/>
    </row>
    <row r="125">
      <c r="A125" s="35" t="inlineStr">
        <is>
          <t>区分</t>
        </is>
      </c>
      <c r="C125" s="36" t="inlineStr">
        <is>
          <t>1年目(立上)</t>
        </is>
      </c>
      <c r="D125" s="36" t="inlineStr">
        <is>
          <t>2年目</t>
        </is>
      </c>
      <c r="E125" s="36" t="inlineStr">
        <is>
          <t>3年目(定常)</t>
        </is>
      </c>
    </row>
    <row r="126">
      <c r="A126" s="37" t="inlineStr">
        <is>
          <t>年間損益</t>
        </is>
      </c>
      <c r="C126" s="40">
        <f>SUM(C113:N113)</f>
        <v/>
      </c>
      <c r="D126" s="40">
        <f>SUM(O113:Z113)</f>
        <v/>
      </c>
      <c r="E126" s="40">
        <f>D77</f>
        <v/>
      </c>
    </row>
    <row r="127">
      <c r="A127" s="41" t="inlineStr">
        <is>
          <t>累積損益</t>
        </is>
      </c>
      <c r="C127" s="42">
        <f>C126</f>
        <v/>
      </c>
      <c r="D127" s="42">
        <f>C127+D126</f>
        <v/>
      </c>
      <c r="E127" s="42">
        <f>D127+E126</f>
        <v/>
      </c>
    </row>
    <row r="128">
      <c r="A128" s="29" t="inlineStr">
        <is>
          <t>累積赤字（累損）の解消見込み</t>
        </is>
      </c>
      <c r="B128" s="30" t="n"/>
      <c r="C128" s="30" t="n"/>
      <c r="D128" s="45">
        <f>IF(E126&lt;=0,"定常でも黒字化せず（要構造見直し）",IF(E127&gt;=0,"3年以内に解消","定常継続で約"&amp;(3+ROUNDUP(-E127/E126,0))&amp;"年目に解消見込み"))</f>
        <v/>
      </c>
    </row>
    <row r="129">
      <c r="A129" s="6" t="inlineStr">
        <is>
          <t>※ 薄利だと累損解消は計画期間（3年）を超える場合があります。事業計画では『単月黒字化の時期』と『必要運転資金』を主指標に。</t>
        </is>
      </c>
    </row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>
      <c r="H209" s="3" t="inlineStr">
        <is>
          <t>■ 報酬単位 参照表（自動算出用・厚労省告示の検証済み値）行=配置|定員規模／列=評価点（スコア合計）の下限</t>
        </is>
      </c>
    </row>
    <row r="210">
      <c r="H210" s="36" t="inlineStr">
        <is>
          <t>配置|定員規模</t>
        </is>
      </c>
      <c r="I210" s="46" t="n">
        <v>0</v>
      </c>
      <c r="J210" s="46" t="n">
        <v>60</v>
      </c>
      <c r="K210" s="46" t="n">
        <v>80</v>
      </c>
      <c r="L210" s="46" t="n">
        <v>105</v>
      </c>
      <c r="M210" s="46" t="n">
        <v>130</v>
      </c>
      <c r="N210" s="46" t="n">
        <v>150</v>
      </c>
      <c r="O210" s="46" t="n">
        <v>170</v>
      </c>
    </row>
    <row r="211">
      <c r="H211" s="47" t="inlineStr">
        <is>
          <t>7.5|20以下</t>
        </is>
      </c>
      <c r="I211" s="44" t="n">
        <v>325</v>
      </c>
      <c r="J211" s="44" t="n">
        <v>419</v>
      </c>
      <c r="K211" s="44" t="n">
        <v>533</v>
      </c>
      <c r="L211" s="44" t="n">
        <v>666</v>
      </c>
      <c r="M211" s="44" t="n">
        <v>701</v>
      </c>
      <c r="N211" s="44" t="n">
        <v>733</v>
      </c>
      <c r="O211" s="44" t="n">
        <v>791</v>
      </c>
    </row>
    <row r="212">
      <c r="H212" s="47" t="inlineStr">
        <is>
          <t>7.5|21-40</t>
        </is>
      </c>
      <c r="I212" s="44" t="n">
        <v>288</v>
      </c>
      <c r="J212" s="44" t="n">
        <v>373</v>
      </c>
      <c r="K212" s="44" t="n">
        <v>474</v>
      </c>
      <c r="L212" s="44" t="n">
        <v>594</v>
      </c>
      <c r="M212" s="44" t="n">
        <v>626</v>
      </c>
      <c r="N212" s="44" t="n">
        <v>656</v>
      </c>
      <c r="O212" s="44" t="n">
        <v>710</v>
      </c>
    </row>
    <row r="213">
      <c r="H213" s="47" t="inlineStr">
        <is>
          <t>7.5|41-60</t>
        </is>
      </c>
      <c r="I213" s="44" t="n">
        <v>271</v>
      </c>
      <c r="J213" s="44" t="n">
        <v>350</v>
      </c>
      <c r="K213" s="44" t="n">
        <v>445</v>
      </c>
      <c r="L213" s="44" t="n">
        <v>558</v>
      </c>
      <c r="M213" s="44" t="n">
        <v>590</v>
      </c>
      <c r="N213" s="44" t="n">
        <v>619</v>
      </c>
      <c r="O213" s="44" t="n">
        <v>672</v>
      </c>
    </row>
    <row r="214">
      <c r="H214" s="47" t="inlineStr">
        <is>
          <t>7.5|61-80</t>
        </is>
      </c>
      <c r="I214" s="44" t="n">
        <v>266</v>
      </c>
      <c r="J214" s="44" t="n">
        <v>344</v>
      </c>
      <c r="K214" s="44" t="n">
        <v>438</v>
      </c>
      <c r="L214" s="44" t="n">
        <v>547</v>
      </c>
      <c r="M214" s="44" t="n">
        <v>580</v>
      </c>
      <c r="N214" s="44" t="n">
        <v>609</v>
      </c>
      <c r="O214" s="44" t="n">
        <v>660</v>
      </c>
    </row>
    <row r="215">
      <c r="H215" s="47" t="inlineStr">
        <is>
          <t>7.5|81+</t>
        </is>
      </c>
      <c r="I215" s="44" t="n">
        <v>258</v>
      </c>
      <c r="J215" s="44" t="n">
        <v>333</v>
      </c>
      <c r="K215" s="44" t="n">
        <v>422</v>
      </c>
      <c r="L215" s="44" t="n">
        <v>529</v>
      </c>
      <c r="M215" s="44" t="n">
        <v>559</v>
      </c>
      <c r="N215" s="44" t="n">
        <v>588</v>
      </c>
      <c r="O215" s="44" t="n">
        <v>641</v>
      </c>
    </row>
    <row r="216">
      <c r="H216" s="47" t="inlineStr">
        <is>
          <t>10|20以下</t>
        </is>
      </c>
      <c r="I216" s="44" t="n">
        <v>296</v>
      </c>
      <c r="J216" s="44" t="n">
        <v>382</v>
      </c>
      <c r="K216" s="44" t="n">
        <v>486</v>
      </c>
      <c r="L216" s="44" t="n">
        <v>608</v>
      </c>
      <c r="M216" s="44" t="n">
        <v>641</v>
      </c>
      <c r="N216" s="44" t="n">
        <v>671</v>
      </c>
      <c r="O216" s="44" t="n">
        <v>727</v>
      </c>
    </row>
    <row r="217">
      <c r="H217" s="47" t="inlineStr">
        <is>
          <t>10|21-40</t>
        </is>
      </c>
      <c r="I217" s="44" t="n">
        <v>264</v>
      </c>
      <c r="J217" s="44" t="n">
        <v>341</v>
      </c>
      <c r="K217" s="44" t="n">
        <v>432</v>
      </c>
      <c r="L217" s="44" t="n">
        <v>543</v>
      </c>
      <c r="M217" s="44" t="n">
        <v>574</v>
      </c>
      <c r="N217" s="44" t="n">
        <v>604</v>
      </c>
      <c r="O217" s="44" t="n">
        <v>655</v>
      </c>
    </row>
    <row r="218">
      <c r="H218" s="47" t="inlineStr">
        <is>
          <t>10|41-60</t>
        </is>
      </c>
      <c r="I218" s="44" t="n">
        <v>246</v>
      </c>
      <c r="J218" s="44" t="n">
        <v>318</v>
      </c>
      <c r="K218" s="44" t="n">
        <v>403</v>
      </c>
      <c r="L218" s="44" t="n">
        <v>505</v>
      </c>
      <c r="M218" s="44" t="n">
        <v>535</v>
      </c>
      <c r="N218" s="44" t="n">
        <v>563</v>
      </c>
      <c r="O218" s="44" t="n">
        <v>613</v>
      </c>
    </row>
    <row r="219">
      <c r="H219" s="47" t="inlineStr">
        <is>
          <t>10|61-80</t>
        </is>
      </c>
      <c r="I219" s="44" t="n">
        <v>241</v>
      </c>
      <c r="J219" s="44" t="n">
        <v>311</v>
      </c>
      <c r="K219" s="44" t="n">
        <v>394</v>
      </c>
      <c r="L219" s="44" t="n">
        <v>495</v>
      </c>
      <c r="M219" s="44" t="n">
        <v>524</v>
      </c>
      <c r="N219" s="44" t="n">
        <v>552</v>
      </c>
      <c r="O219" s="44" t="n">
        <v>602</v>
      </c>
    </row>
    <row r="220">
      <c r="H220" s="47" t="inlineStr">
        <is>
          <t>10|81+</t>
        </is>
      </c>
      <c r="I220" s="44" t="n">
        <v>232</v>
      </c>
      <c r="J220" s="44" t="n">
        <v>301</v>
      </c>
      <c r="K220" s="44" t="n">
        <v>381</v>
      </c>
      <c r="L220" s="44" t="n">
        <v>478</v>
      </c>
      <c r="M220" s="44" t="n">
        <v>507</v>
      </c>
      <c r="N220" s="44" t="n">
        <v>534</v>
      </c>
      <c r="O220" s="44" t="n">
        <v>583</v>
      </c>
    </row>
  </sheetData>
  <mergeCells count="22">
    <mergeCell ref="A90:F90"/>
    <mergeCell ref="H209:O209"/>
    <mergeCell ref="A74:F74"/>
    <mergeCell ref="A50:F50"/>
    <mergeCell ref="A2:F2"/>
    <mergeCell ref="A129:F129"/>
    <mergeCell ref="A5:F5"/>
    <mergeCell ref="A4:F4"/>
    <mergeCell ref="A81:F81"/>
    <mergeCell ref="A99:Z99"/>
    <mergeCell ref="A43:F43"/>
    <mergeCell ref="A30:F30"/>
    <mergeCell ref="A24:F24"/>
    <mergeCell ref="A51:F51"/>
    <mergeCell ref="A82:F82"/>
    <mergeCell ref="D128:F128"/>
    <mergeCell ref="A1:F1"/>
    <mergeCell ref="A61:F61"/>
    <mergeCell ref="A119:F119"/>
    <mergeCell ref="A100:Z100"/>
    <mergeCell ref="A124:F124"/>
    <mergeCell ref="A25:F25"/>
  </mergeCells>
  <dataValidations count="2">
    <dataValidation sqref="C7" showDropDown="0" showInputMessage="0" showErrorMessage="0" allowBlank="1" type="list">
      <formula1>"平日のみ,平日+土曜,平日+祝日,平日+土祝"</formula1>
    </dataValidation>
    <dataValidation sqref="C10" showDropDown="0" showInputMessage="0" showErrorMessage="0" allowBlank="1" type="list">
      <formula1>"7.5,10"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Z225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6" customWidth="1" min="1" max="1"/>
    <col width="12" customWidth="1" min="2" max="2"/>
    <col width="14" customWidth="1" min="3" max="3"/>
    <col width="18" customWidth="1" min="4" max="4"/>
    <col width="34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</cols>
  <sheetData>
    <row r="1" ht="24" customHeight="1">
      <c r="A1" s="1" t="inlineStr">
        <is>
          <t>就労継続支援B型　事業計画（収支試算表）</t>
        </is>
      </c>
      <c r="B1" s="2" t="n"/>
      <c r="C1" s="2" t="n"/>
      <c r="D1" s="2" t="n"/>
      <c r="E1" s="2" t="n"/>
      <c r="F1" s="2" t="n"/>
    </row>
    <row r="2">
      <c r="A2" s="6" t="inlineStr">
        <is>
          <t>黄色＝入力セル／白＝自動計算。報酬単位・単価は令和6年度〜令和8年6月見直しの参考値（要確認）。「報酬・制度リファレンス」シートと README を必ず参照。</t>
        </is>
      </c>
    </row>
    <row r="3"/>
    <row r="4">
      <c r="A4" s="7" t="inlineStr">
        <is>
          <t>■ 入力パラメータ（定常時＝満員想定）</t>
        </is>
      </c>
      <c r="B4" s="8" t="n"/>
      <c r="C4" s="8" t="n"/>
      <c r="D4" s="8" t="n"/>
      <c r="E4" s="8" t="n"/>
      <c r="F4" s="8" t="n"/>
    </row>
    <row r="5">
      <c r="A5" s="6" t="inlineStr">
        <is>
          <t>▼ 黄色セルが入力欄です。各行の右の説明列に『何を入れるか』を記載しています。基本報酬単位は自動算出されるので、まず 定員・出席率・人員配置・平均工賃月額 を入力してください（以降にコスト・初期投資・24ヶ月の利用者数が続きます）。</t>
        </is>
      </c>
    </row>
    <row r="6">
      <c r="A6" s="9" t="inlineStr">
        <is>
          <t>利用定員</t>
        </is>
      </c>
      <c r="C6" s="10" t="n">
        <v>20</v>
      </c>
      <c r="E6" s="5" t="inlineStr">
        <is>
          <t>指定申請上の利用定員（例：20名）</t>
        </is>
      </c>
    </row>
    <row r="7">
      <c r="A7" s="9" t="inlineStr">
        <is>
          <t>営業日パターン</t>
        </is>
      </c>
      <c r="C7" s="11" t="inlineStr">
        <is>
          <t>平日のみ</t>
        </is>
      </c>
      <c r="E7" s="5" t="inlineStr">
        <is>
          <t>→ 年間開所日数を自動セット（概算）</t>
        </is>
      </c>
    </row>
    <row r="8">
      <c r="A8" s="9" t="inlineStr">
        <is>
          <t>年間開所日数</t>
        </is>
      </c>
      <c r="C8" s="12">
        <f>IF(C7="平日+土祝",313,IF(C7="平日+土曜",297,IF(C7="平日+祝日",261,245)))</f>
        <v/>
      </c>
      <c r="E8" s="5" t="inlineStr">
        <is>
          <t>パターンで自動（概算・直接上書き可）</t>
        </is>
      </c>
    </row>
    <row r="9">
      <c r="A9" s="9" t="inlineStr">
        <is>
          <t>出席率（定員稼働時の平均）</t>
        </is>
      </c>
      <c r="C9" s="13" t="n">
        <v>0.9</v>
      </c>
      <c r="E9" s="5" t="inlineStr">
        <is>
          <t>契約者が実際に通所する割合の平均。病欠等を見込み一般に80〜90%</t>
        </is>
      </c>
    </row>
    <row r="10">
      <c r="A10" s="9" t="inlineStr">
        <is>
          <t>人員配置基準（利用者:職員1）</t>
        </is>
      </c>
      <c r="C10" s="14" t="n">
        <v>7.5</v>
      </c>
      <c r="E10" s="5" t="inlineStr">
        <is>
          <t>職業指導員＋生活支援員の常勤換算配置。手厚いほど高報酬。自院の体制で 6 / 7.5 / 10 を選択</t>
        </is>
      </c>
    </row>
    <row r="11">
      <c r="A11" s="9" t="inlineStr">
        <is>
          <t>平均工賃月額（円）</t>
        </is>
      </c>
      <c r="C11" s="19" t="n">
        <v>18000</v>
      </c>
      <c r="E11" s="5" t="inlineStr">
        <is>
          <t>前年度の月平均工賃。新規開所は目標値。これで報酬区分（基本単位）が決まる</t>
        </is>
      </c>
    </row>
    <row r="12">
      <c r="A12" s="9" t="inlineStr">
        <is>
          <t>施設外就労人数（任意・既定0）</t>
        </is>
      </c>
      <c r="C12" s="10" t="n">
        <v>0</v>
      </c>
      <c r="E12" s="5" t="inlineStr">
        <is>
          <t>通常0。施設外就労（請負・企業内作業）を行う場合のみ。要件は『はじめに』参照</t>
        </is>
      </c>
    </row>
    <row r="13">
      <c r="A13" s="9" t="inlineStr">
        <is>
          <t>算定対象利用者数（定員＋施設外）</t>
        </is>
      </c>
      <c r="C13" s="15">
        <f>C6+MIN(C12,C6)</f>
        <v/>
      </c>
      <c r="E13" s="5" t="inlineStr">
        <is>
          <t>施設外就労分を加算（上限=定員）</t>
        </is>
      </c>
    </row>
    <row r="14">
      <c r="A14" s="9" t="inlineStr">
        <is>
          <t>1日平均利用者数（算定対象）</t>
        </is>
      </c>
      <c r="C14" s="16">
        <f>C13*C9</f>
        <v/>
      </c>
      <c r="E14" s="5" t="inlineStr">
        <is>
          <t>＝算定対象×出席率</t>
        </is>
      </c>
    </row>
    <row r="15">
      <c r="A15" s="9" t="inlineStr">
        <is>
          <t>定常時の延べ利用者数（人日・年）</t>
        </is>
      </c>
      <c r="C15" s="17">
        <f>C14*C8</f>
        <v/>
      </c>
      <c r="E15" s="5" t="inlineStr">
        <is>
          <t>＝平均利用者数×開所日数</t>
        </is>
      </c>
    </row>
    <row r="16">
      <c r="A16" s="9" t="inlineStr">
        <is>
          <t>基準上の最低必要職員数（常勤換算）</t>
        </is>
      </c>
      <c r="C16" s="15">
        <f>C14/C10</f>
        <v/>
      </c>
      <c r="E16" s="5" t="inlineStr">
        <is>
          <t>目安。新規6ヶ月は定員×90%で判定</t>
        </is>
      </c>
    </row>
    <row r="17">
      <c r="A17" s="9" t="inlineStr">
        <is>
          <t>1単位あたり単価（円）</t>
        </is>
      </c>
      <c r="C17" s="18" t="n">
        <v>10</v>
      </c>
      <c r="E17" s="5" t="inlineStr">
        <is>
          <t>地域区分による（既定10.00）</t>
        </is>
      </c>
    </row>
    <row r="18">
      <c r="A18" s="9" t="inlineStr">
        <is>
          <t>減算率（定員超過・サビ管欠如等）</t>
        </is>
      </c>
      <c r="C18" s="13" t="n">
        <v>0</v>
      </c>
      <c r="E18" s="5" t="inlineStr">
        <is>
          <t>該当時のみ。給付費から控除</t>
        </is>
      </c>
    </row>
    <row r="19"/>
    <row r="20">
      <c r="A20" s="7" t="inlineStr">
        <is>
          <t>■ 基本報酬単位（自動算出・告示確定値）と加算</t>
        </is>
      </c>
      <c r="B20" s="8" t="n"/>
      <c r="C20" s="8" t="n"/>
      <c r="D20" s="8" t="n"/>
      <c r="E20" s="8" t="n"/>
      <c r="F20" s="8" t="n"/>
    </row>
    <row r="21">
      <c r="A21" s="6" t="inlineStr">
        <is>
          <t>基本報酬単位は評価点/平均工賃×配置×定員規模で告示の検証済み表から自動取得（現行=令和6）。令和8年6月改定後は閾値+3千円・中間区分あり→境界/厳密値は告示で要確認。加算の既定単位も要確認。</t>
        </is>
      </c>
    </row>
    <row r="22">
      <c r="A22" s="9" t="inlineStr">
        <is>
          <t>定員規模区分（自動）</t>
        </is>
      </c>
      <c r="C22" s="20">
        <f>IF(C6&lt;=20,"20以下",IF(C6&lt;=40,"21-40",IF(C6&lt;=60,"41-60",IF(C6&lt;=80,"61-80","81+"))))</f>
        <v/>
      </c>
    </row>
    <row r="23">
      <c r="A23" s="21" t="inlineStr">
        <is>
          <t>基本報酬単位（自動算出）</t>
        </is>
      </c>
      <c r="D23" s="22">
        <f>INDEX($I$211:$P$225,MATCH(C10&amp;"|"&amp;C22,$H$211:$H$225,0),MATCH(C11,$I$210:$P$210,1))</f>
        <v/>
      </c>
      <c r="E23" s="5" t="inlineStr">
        <is>
          <t>告示表からINDEX/MATCHで取得</t>
        </is>
      </c>
    </row>
    <row r="24">
      <c r="A24" s="9" t="inlineStr">
        <is>
          <t>基本報酬単位（手動上書き・任意）</t>
        </is>
      </c>
      <c r="C24" s="10" t="inlineStr"/>
      <c r="E24" s="5" t="inlineStr">
        <is>
          <t>入力すると自動算出より優先</t>
        </is>
      </c>
    </row>
    <row r="25">
      <c r="A25" s="21" t="inlineStr">
        <is>
          <t>採用する基本報酬単位</t>
        </is>
      </c>
      <c r="D25" s="22">
        <f>IF(C24="",D23,C24)</f>
        <v/>
      </c>
    </row>
    <row r="26">
      <c r="A26" s="3" t="inlineStr">
        <is>
          <t>加算（日額単位を積み上げ・既定値は ⚠️要告示確認）</t>
        </is>
      </c>
      <c r="B26" s="4" t="n"/>
      <c r="C26" s="4" t="n"/>
      <c r="D26" s="4" t="n"/>
      <c r="E26" s="4" t="n"/>
      <c r="F26" s="4" t="n"/>
    </row>
    <row r="27">
      <c r="A27" s="9" t="inlineStr">
        <is>
          <t>目標工賃達成指導員配置加算</t>
        </is>
      </c>
      <c r="C27" s="10" t="n">
        <v>45</v>
      </c>
      <c r="E27" s="5" t="inlineStr">
        <is>
          <t>単位/日</t>
        </is>
      </c>
    </row>
    <row r="28">
      <c r="A28" s="9" t="inlineStr">
        <is>
          <t>目標工賃達成加算</t>
        </is>
      </c>
      <c r="C28" s="10" t="n">
        <v>10</v>
      </c>
      <c r="E28" s="5" t="inlineStr">
        <is>
          <t>単位/日</t>
        </is>
      </c>
    </row>
    <row r="29">
      <c r="A29" s="9" t="inlineStr">
        <is>
          <t>福祉専門職員等配置加算</t>
        </is>
      </c>
      <c r="C29" s="10" t="n">
        <v>6</v>
      </c>
      <c r="E29" s="5" t="inlineStr">
        <is>
          <t>単位/日</t>
        </is>
      </c>
    </row>
    <row r="30">
      <c r="A30" s="9" t="inlineStr">
        <is>
          <t>送迎加算</t>
        </is>
      </c>
      <c r="C30" s="10" t="n">
        <v>0</v>
      </c>
      <c r="E30" s="5" t="inlineStr">
        <is>
          <t>単位/日</t>
        </is>
      </c>
    </row>
    <row r="31">
      <c r="A31" s="9" t="inlineStr">
        <is>
          <t>初期加算（月割換算）</t>
        </is>
      </c>
      <c r="C31" s="10" t="n">
        <v>0</v>
      </c>
      <c r="E31" s="5" t="inlineStr">
        <is>
          <t>単位/日</t>
        </is>
      </c>
    </row>
    <row r="32">
      <c r="A32" s="9" t="inlineStr">
        <is>
          <t>食事提供体制加算</t>
        </is>
      </c>
      <c r="C32" s="10" t="n">
        <v>0</v>
      </c>
      <c r="E32" s="5" t="inlineStr">
        <is>
          <t>単位/日</t>
        </is>
      </c>
    </row>
    <row r="33">
      <c r="A33" s="9" t="inlineStr">
        <is>
          <t>その他加算</t>
        </is>
      </c>
      <c r="C33" s="10" t="n">
        <v>0</v>
      </c>
      <c r="E33" s="5" t="inlineStr">
        <is>
          <t>単位/日</t>
        </is>
      </c>
    </row>
    <row r="34">
      <c r="A34" s="9" t="inlineStr">
        <is>
          <t>就労移行支援体制加算：前年度の移行・定着者数</t>
        </is>
      </c>
      <c r="C34" s="10" t="n">
        <v>0</v>
      </c>
      <c r="E34" s="5" t="inlineStr">
        <is>
          <t>新規開所は0</t>
        </is>
      </c>
    </row>
    <row r="35">
      <c r="A35" s="9" t="inlineStr">
        <is>
          <t xml:space="preserve">　└ 1人あたり単位（工賃/実績別・要確認）</t>
        </is>
      </c>
      <c r="C35" s="10" t="n">
        <v>72</v>
      </c>
    </row>
    <row r="36">
      <c r="A36" s="9" t="inlineStr">
        <is>
          <t>就労移行支援体制加算（日額単位）</t>
        </is>
      </c>
      <c r="D36" s="12">
        <f>C34*C35</f>
        <v/>
      </c>
      <c r="E36" s="5" t="inlineStr">
        <is>
          <t>＝移行定着者数×1人単位（全利用者の日額に上乗せ）</t>
        </is>
      </c>
    </row>
    <row r="37">
      <c r="A37" s="23" t="inlineStr">
        <is>
          <t>日額単位 合計（基本＋加算）</t>
        </is>
      </c>
      <c r="B37" s="24" t="n"/>
      <c r="C37" s="24" t="n"/>
      <c r="D37" s="25">
        <f>D25+SUM(C27:C33)+D36</f>
        <v/>
      </c>
      <c r="E37" s="26" t="inlineStr">
        <is>
          <t>＝採用基本単位＋日額加算合計</t>
        </is>
      </c>
      <c r="F37" s="24" t="n"/>
    </row>
    <row r="38">
      <c r="A38" s="9" t="inlineStr">
        <is>
          <t>処遇改善加算等の率</t>
        </is>
      </c>
      <c r="C38" s="13" t="n">
        <v>0.12</v>
      </c>
      <c r="E38" s="5" t="inlineStr">
        <is>
          <t>基本＋特定加算の総単位に対する％（日額単位とは別建て）</t>
        </is>
      </c>
    </row>
    <row r="39"/>
    <row r="40">
      <c r="A40" s="7" t="inlineStr">
        <is>
          <t>■ 収入の部（年間・定常時＝満員想定）</t>
        </is>
      </c>
      <c r="B40" s="8" t="n"/>
      <c r="C40" s="8" t="n"/>
      <c r="D40" s="8" t="n"/>
      <c r="E40" s="8" t="n"/>
      <c r="F40" s="8" t="n"/>
    </row>
    <row r="41">
      <c r="A41" s="9" t="inlineStr">
        <is>
          <t>訓練等給付費（基本＋日額加算）</t>
        </is>
      </c>
      <c r="D41" s="17">
        <f>C15*D37*C17*(1-C18)</f>
        <v/>
      </c>
      <c r="E41" s="5" t="inlineStr">
        <is>
          <t>＝延べ人日×日額単位合計×単価×(1−減算率)</t>
        </is>
      </c>
    </row>
    <row r="42">
      <c r="A42" s="9" t="inlineStr">
        <is>
          <t>処遇改善加算等</t>
        </is>
      </c>
      <c r="D42" s="17">
        <f>D41*C38</f>
        <v/>
      </c>
      <c r="E42" s="5" t="inlineStr">
        <is>
          <t>＝給付費×処遇改善加算率</t>
        </is>
      </c>
    </row>
    <row r="43">
      <c r="A43" s="9" t="inlineStr">
        <is>
          <t>生産活動収入（売上）</t>
        </is>
      </c>
      <c r="D43" s="19" t="n">
        <v>9000000</v>
      </c>
      <c r="E43" s="5" t="inlineStr">
        <is>
          <t>工賃の原資</t>
        </is>
      </c>
    </row>
    <row r="44">
      <c r="A44" s="9" t="inlineStr">
        <is>
          <t>その他収入（補助金等）</t>
        </is>
      </c>
      <c r="D44" s="19" t="n">
        <v>0</v>
      </c>
    </row>
    <row r="45">
      <c r="A45" s="23" t="inlineStr">
        <is>
          <t>収入合計</t>
        </is>
      </c>
      <c r="B45" s="24" t="n"/>
      <c r="C45" s="24" t="n"/>
      <c r="D45" s="27">
        <f>D41+D42+D43+D44</f>
        <v/>
      </c>
      <c r="E45" s="24" t="n"/>
      <c r="F45" s="24" t="n"/>
    </row>
    <row r="46"/>
    <row r="47">
      <c r="A47" s="7" t="inlineStr">
        <is>
          <t>■ 支出の部（年間・定常時）</t>
        </is>
      </c>
      <c r="B47" s="8" t="n"/>
      <c r="C47" s="8" t="n"/>
      <c r="D47" s="8" t="n"/>
      <c r="E47" s="8" t="n"/>
      <c r="F47" s="8" t="n"/>
    </row>
    <row r="48">
      <c r="A48" s="3" t="inlineStr">
        <is>
          <t>職員人件費　（A:職種／B:常勤換算人数／C:1人年額／D:小計）</t>
        </is>
      </c>
      <c r="B48" s="4" t="n"/>
      <c r="C48" s="4" t="n"/>
      <c r="D48" s="4" t="n"/>
      <c r="E48" s="4" t="n"/>
      <c r="F48" s="4" t="n"/>
    </row>
    <row r="49">
      <c r="A49" s="9" t="inlineStr">
        <is>
          <t>管理者</t>
        </is>
      </c>
      <c r="B49" s="14" t="n">
        <v>1</v>
      </c>
      <c r="C49" s="19" t="n">
        <v>4500000</v>
      </c>
      <c r="D49" s="17">
        <f>B49*C49</f>
        <v/>
      </c>
    </row>
    <row r="50">
      <c r="A50" s="9" t="inlineStr">
        <is>
          <t>サービス管理責任者</t>
        </is>
      </c>
      <c r="B50" s="14" t="n">
        <v>1</v>
      </c>
      <c r="C50" s="19" t="n">
        <v>4200000</v>
      </c>
      <c r="D50" s="17">
        <f>B50*C50</f>
        <v/>
      </c>
    </row>
    <row r="51">
      <c r="A51" s="9" t="inlineStr">
        <is>
          <t>職業指導員</t>
        </is>
      </c>
      <c r="B51" s="14" t="n">
        <v>1</v>
      </c>
      <c r="C51" s="19" t="n">
        <v>3300000</v>
      </c>
      <c r="D51" s="17">
        <f>B51*C51</f>
        <v/>
      </c>
    </row>
    <row r="52">
      <c r="A52" s="9" t="inlineStr">
        <is>
          <t>生活支援員</t>
        </is>
      </c>
      <c r="B52" s="14" t="n">
        <v>1</v>
      </c>
      <c r="C52" s="19" t="n">
        <v>3100000</v>
      </c>
      <c r="D52" s="17">
        <f>B52*C52</f>
        <v/>
      </c>
    </row>
    <row r="53">
      <c r="A53" s="9" t="inlineStr">
        <is>
          <t>目標工賃達成指導員</t>
        </is>
      </c>
      <c r="B53" s="14" t="n">
        <v>1</v>
      </c>
      <c r="C53" s="19" t="n">
        <v>3300000</v>
      </c>
      <c r="D53" s="17">
        <f>B53*C53</f>
        <v/>
      </c>
    </row>
    <row r="54">
      <c r="A54" s="21" t="inlineStr">
        <is>
          <t>職員給与計</t>
        </is>
      </c>
      <c r="D54" s="28">
        <f>SUM(D49:D53)</f>
        <v/>
      </c>
    </row>
    <row r="55">
      <c r="A55" s="9" t="inlineStr">
        <is>
          <t>法定福利費（事業主負担）</t>
        </is>
      </c>
      <c r="C55" s="13" t="n">
        <v>0.155</v>
      </c>
      <c r="D55" s="17">
        <f>D54*C55</f>
        <v/>
      </c>
      <c r="E55" s="5" t="inlineStr">
        <is>
          <t>＝職員給与計×料率</t>
        </is>
      </c>
    </row>
    <row r="56">
      <c r="A56" s="21" t="inlineStr">
        <is>
          <t>利用者工賃（B型）</t>
        </is>
      </c>
      <c r="D56" s="28">
        <f>C11*C14*12</f>
        <v/>
      </c>
      <c r="E56" s="5" t="inlineStr">
        <is>
          <t>＝平均工賃月額×平均利用者数×12（雇用でないため法定福利費対象外）</t>
        </is>
      </c>
    </row>
    <row r="57">
      <c r="A57" s="9" t="inlineStr">
        <is>
          <t>事業費（生産活動原価：材料・仕入・外注）</t>
        </is>
      </c>
      <c r="D57" s="19" t="n">
        <v>2000000</v>
      </c>
    </row>
    <row r="58">
      <c r="A58" s="3" t="inlineStr">
        <is>
          <t>経費</t>
        </is>
      </c>
      <c r="B58" s="4" t="n"/>
      <c r="C58" s="4" t="n"/>
      <c r="D58" s="4" t="n"/>
      <c r="E58" s="4" t="n"/>
      <c r="F58" s="4" t="n"/>
    </row>
    <row r="59">
      <c r="A59" s="9" t="inlineStr">
        <is>
          <t>地代家賃</t>
        </is>
      </c>
      <c r="D59" s="19" t="n">
        <v>3000000</v>
      </c>
    </row>
    <row r="60">
      <c r="A60" s="9" t="inlineStr">
        <is>
          <t>水道光熱費</t>
        </is>
      </c>
      <c r="D60" s="19" t="n">
        <v>1000000</v>
      </c>
    </row>
    <row r="61">
      <c r="A61" s="9" t="inlineStr">
        <is>
          <t>通信運搬費</t>
        </is>
      </c>
      <c r="D61" s="19" t="n">
        <v>300000</v>
      </c>
    </row>
    <row r="62">
      <c r="A62" s="9" t="inlineStr">
        <is>
          <t>送迎・車両費</t>
        </is>
      </c>
      <c r="D62" s="19" t="n">
        <v>1200000</v>
      </c>
    </row>
    <row r="63">
      <c r="A63" s="9" t="inlineStr">
        <is>
          <t>保険料</t>
        </is>
      </c>
      <c r="D63" s="19" t="n">
        <v>300000</v>
      </c>
    </row>
    <row r="64">
      <c r="A64" s="9" t="inlineStr">
        <is>
          <t>減価償却費（内装・設備）</t>
        </is>
      </c>
      <c r="D64" s="19" t="n">
        <v>1200000</v>
      </c>
    </row>
    <row r="65">
      <c r="A65" s="9" t="inlineStr">
        <is>
          <t>支払利息（借入）</t>
        </is>
      </c>
      <c r="D65" s="19" t="n">
        <v>240000</v>
      </c>
    </row>
    <row r="66">
      <c r="A66" s="9" t="inlineStr">
        <is>
          <t>業務委託費（会計・労務）</t>
        </is>
      </c>
      <c r="D66" s="19" t="n">
        <v>600000</v>
      </c>
    </row>
    <row r="67">
      <c r="A67" s="9" t="inlineStr">
        <is>
          <t>その他諸経費</t>
        </is>
      </c>
      <c r="D67" s="19" t="n">
        <v>500000</v>
      </c>
    </row>
    <row r="68">
      <c r="A68" s="21" t="inlineStr">
        <is>
          <t>経費計</t>
        </is>
      </c>
      <c r="D68" s="28">
        <f>SUM(D59:D67)</f>
        <v/>
      </c>
    </row>
    <row r="69">
      <c r="A69" s="23" t="inlineStr">
        <is>
          <t>支出合計</t>
        </is>
      </c>
      <c r="B69" s="24" t="n"/>
      <c r="C69" s="24" t="n"/>
      <c r="D69" s="27">
        <f>D54+D55+D56+D57+D68</f>
        <v/>
      </c>
      <c r="E69" s="24" t="n"/>
      <c r="F69" s="24" t="n"/>
    </row>
    <row r="70"/>
    <row r="71">
      <c r="A71" s="7" t="inlineStr">
        <is>
          <t>■ 収支・損益分岐・制度要件（定常時）</t>
        </is>
      </c>
      <c r="B71" s="8" t="n"/>
      <c r="C71" s="8" t="n"/>
      <c r="D71" s="8" t="n"/>
      <c r="E71" s="8" t="n"/>
      <c r="F71" s="8" t="n"/>
    </row>
    <row r="72">
      <c r="A72" s="9" t="inlineStr">
        <is>
          <t>生産活動収益（賃金/工賃 充当前）</t>
        </is>
      </c>
      <c r="D72" s="17">
        <f>D43-D57</f>
        <v/>
      </c>
      <c r="E72" s="5" t="inlineStr">
        <is>
          <t>＝生産活動収入−生産活動原価</t>
        </is>
      </c>
    </row>
    <row r="73">
      <c r="A73" s="29" t="inlineStr">
        <is>
          <t>〔B型要件〕利用者工賃総額 ≦ 生産活動収益</t>
        </is>
      </c>
      <c r="B73" s="30" t="n"/>
      <c r="C73" s="30" t="n"/>
      <c r="D73" s="31">
        <f>IF(D72&gt;=D56,"OK","NG（不足 "&amp;TEXT(D56-D72,"#,##0")&amp;"円）")</f>
        <v/>
      </c>
      <c r="E73" s="30" t="n"/>
      <c r="F73" s="30" t="n"/>
    </row>
    <row r="74">
      <c r="A74" s="23" t="inlineStr">
        <is>
          <t>当期損益（定常時・満年度＝参考）</t>
        </is>
      </c>
      <c r="B74" s="24" t="n"/>
      <c r="C74" s="24" t="n"/>
      <c r="D74" s="27">
        <f>D45-D69</f>
        <v/>
      </c>
      <c r="E74" s="26" t="inlineStr">
        <is>
          <t>＝収入合計−支出合計（満員12ヶ月）</t>
        </is>
      </c>
      <c r="F74" s="24" t="n"/>
    </row>
    <row r="75">
      <c r="A75" s="29" t="inlineStr">
        <is>
          <t>損益分岐稼働率（対定員）</t>
        </is>
      </c>
      <c r="B75" s="30" t="n"/>
      <c r="C75" s="30" t="n"/>
      <c r="D75" s="32">
        <f>(D54+D55+D68-D44)/((D41+D42+D43)-(D56+D57))</f>
        <v/>
      </c>
      <c r="E75" s="33" t="inlineStr">
        <is>
          <t>この稼働率でトントン（固定費÷満床限界利益）</t>
        </is>
      </c>
      <c r="F75" s="30" t="n"/>
    </row>
    <row r="76">
      <c r="A76" s="30" t="inlineStr">
        <is>
          <t>損益分岐となる利用者数</t>
        </is>
      </c>
      <c r="B76" s="30" t="n"/>
      <c r="C76" s="30" t="n"/>
      <c r="D76" s="34">
        <f>D75*C6</f>
        <v/>
      </c>
      <c r="E76" s="33" t="inlineStr">
        <is>
          <t>＝損益分岐稼働率×定員</t>
        </is>
      </c>
      <c r="F76" s="30" t="n"/>
    </row>
    <row r="77"/>
    <row r="78">
      <c r="A78" s="7" t="inlineStr">
        <is>
          <t>■ 初期投資・資金計画</t>
        </is>
      </c>
      <c r="B78" s="8" t="n"/>
      <c r="C78" s="8" t="n"/>
      <c r="D78" s="8" t="n"/>
      <c r="E78" s="8" t="n"/>
      <c r="F78" s="8" t="n"/>
    </row>
    <row r="79">
      <c r="A79" s="3" t="inlineStr">
        <is>
          <t>初期投資</t>
        </is>
      </c>
      <c r="B79" s="4" t="n"/>
      <c r="C79" s="4" t="n"/>
      <c r="D79" s="4" t="n"/>
      <c r="E79" s="4" t="n"/>
      <c r="F79" s="4" t="n"/>
    </row>
    <row r="80">
      <c r="A80" s="9" t="inlineStr">
        <is>
          <t>内装・設備工事</t>
        </is>
      </c>
      <c r="D80" s="19" t="n">
        <v>6000000</v>
      </c>
    </row>
    <row r="81">
      <c r="A81" s="9" t="inlineStr">
        <is>
          <t>機械・什器・備品</t>
        </is>
      </c>
      <c r="D81" s="19" t="n">
        <v>2500000</v>
      </c>
    </row>
    <row r="82">
      <c r="A82" s="9" t="inlineStr">
        <is>
          <t>車両（送迎）</t>
        </is>
      </c>
      <c r="D82" s="19" t="n">
        <v>2500000</v>
      </c>
    </row>
    <row r="83">
      <c r="A83" s="9" t="inlineStr">
        <is>
          <t>敷金・保証金</t>
        </is>
      </c>
      <c r="D83" s="19" t="n">
        <v>2000000</v>
      </c>
    </row>
    <row r="84">
      <c r="A84" s="9" t="inlineStr">
        <is>
          <t>開業前人件費・採用・研修費</t>
        </is>
      </c>
      <c r="D84" s="19" t="n">
        <v>1800000</v>
      </c>
    </row>
    <row r="85">
      <c r="A85" s="9" t="inlineStr">
        <is>
          <t>運転資金（当初）</t>
        </is>
      </c>
      <c r="D85" s="19" t="n">
        <v>5000000</v>
      </c>
    </row>
    <row r="86">
      <c r="A86" s="23" t="inlineStr">
        <is>
          <t>初期投資合計</t>
        </is>
      </c>
      <c r="B86" s="24" t="n"/>
      <c r="C86" s="24" t="n"/>
      <c r="D86" s="27">
        <f>SUM(D80:D85)</f>
        <v/>
      </c>
      <c r="E86" s="24" t="n"/>
      <c r="F86" s="24" t="n"/>
    </row>
    <row r="87">
      <c r="A87" s="3" t="inlineStr">
        <is>
          <t>資金調達</t>
        </is>
      </c>
      <c r="B87" s="4" t="n"/>
      <c r="C87" s="4" t="n"/>
      <c r="D87" s="4" t="n"/>
      <c r="E87" s="4" t="n"/>
      <c r="F87" s="4" t="n"/>
    </row>
    <row r="88">
      <c r="A88" s="9" t="inlineStr">
        <is>
          <t>自己資金</t>
        </is>
      </c>
      <c r="D88" s="19" t="n">
        <v>9000000</v>
      </c>
    </row>
    <row r="89">
      <c r="A89" s="9" t="inlineStr">
        <is>
          <t>借入金</t>
        </is>
      </c>
      <c r="D89" s="19" t="n">
        <v>12000000</v>
      </c>
    </row>
    <row r="90">
      <c r="A90" s="9" t="inlineStr">
        <is>
          <t>借入金利（年率）</t>
        </is>
      </c>
      <c r="C90" s="13" t="n">
        <v>0.02</v>
      </c>
    </row>
    <row r="91">
      <c r="A91" s="9" t="inlineStr">
        <is>
          <t>返済期間（年）</t>
        </is>
      </c>
      <c r="C91" s="10" t="n">
        <v>7</v>
      </c>
    </row>
    <row r="92">
      <c r="A92" s="9" t="inlineStr">
        <is>
          <t>年間支払利息（概算）</t>
        </is>
      </c>
      <c r="D92" s="17">
        <f>D89*C90</f>
        <v/>
      </c>
      <c r="E92" s="5" t="inlineStr">
        <is>
          <t>経費の支払利息へ反映目安</t>
        </is>
      </c>
    </row>
    <row r="93">
      <c r="A93" s="9" t="inlineStr">
        <is>
          <t>年間元金返済（概算）</t>
        </is>
      </c>
      <c r="D93" s="17">
        <f>IF(C91&gt;0,D89/C91,0)</f>
        <v/>
      </c>
      <c r="E93" s="5" t="inlineStr">
        <is>
          <t>資金繰り上の返済（P/L外）</t>
        </is>
      </c>
    </row>
    <row r="94">
      <c r="A94" s="21" t="inlineStr">
        <is>
          <t>期首資金（自己資金＋借入−資産取得）</t>
        </is>
      </c>
      <c r="D94" s="28">
        <f>D88+D89-(D86-D85)</f>
        <v/>
      </c>
      <c r="E94" s="5" t="inlineStr">
        <is>
          <t>運転資金(当初)は現金として残す</t>
        </is>
      </c>
    </row>
    <row r="95"/>
    <row r="96">
      <c r="A96" s="7" t="inlineStr">
        <is>
          <t>■ 24ヶ月推移（初年度＋2年目の立ち上げ）</t>
        </is>
      </c>
      <c r="B96" s="8" t="n"/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8" t="n"/>
      <c r="S96" s="8" t="n"/>
      <c r="T96" s="8" t="n"/>
      <c r="U96" s="8" t="n"/>
      <c r="V96" s="8" t="n"/>
      <c r="W96" s="8" t="n"/>
      <c r="X96" s="8" t="n"/>
      <c r="Y96" s="8" t="n"/>
      <c r="Z96" s="8" t="n"/>
    </row>
    <row r="97">
      <c r="A97" s="6" t="inlineStr">
        <is>
          <t>各月の「契約利用者数（人）」と「出席率」を直接編集可。既定は初月0→16ヶ月で定員の例。給付費・生産活動・賃金/工賃は人数×出席率に比例、職員人件費・経費は固定。</t>
        </is>
      </c>
    </row>
    <row r="98">
      <c r="A98" s="35" t="inlineStr">
        <is>
          <t>項目</t>
        </is>
      </c>
      <c r="C98" s="36" t="inlineStr">
        <is>
          <t>1月</t>
        </is>
      </c>
      <c r="D98" s="36" t="inlineStr">
        <is>
          <t>2月</t>
        </is>
      </c>
      <c r="E98" s="36" t="inlineStr">
        <is>
          <t>3月</t>
        </is>
      </c>
      <c r="F98" s="36" t="inlineStr">
        <is>
          <t>4月</t>
        </is>
      </c>
      <c r="G98" s="36" t="inlineStr">
        <is>
          <t>5月</t>
        </is>
      </c>
      <c r="H98" s="36" t="inlineStr">
        <is>
          <t>6月</t>
        </is>
      </c>
      <c r="I98" s="36" t="inlineStr">
        <is>
          <t>7月</t>
        </is>
      </c>
      <c r="J98" s="36" t="inlineStr">
        <is>
          <t>8月</t>
        </is>
      </c>
      <c r="K98" s="36" t="inlineStr">
        <is>
          <t>9月</t>
        </is>
      </c>
      <c r="L98" s="36" t="inlineStr">
        <is>
          <t>10月</t>
        </is>
      </c>
      <c r="M98" s="36" t="inlineStr">
        <is>
          <t>11月</t>
        </is>
      </c>
      <c r="N98" s="36" t="inlineStr">
        <is>
          <t>12月</t>
        </is>
      </c>
      <c r="O98" s="36" t="inlineStr">
        <is>
          <t>13月</t>
        </is>
      </c>
      <c r="P98" s="36" t="inlineStr">
        <is>
          <t>14月</t>
        </is>
      </c>
      <c r="Q98" s="36" t="inlineStr">
        <is>
          <t>15月</t>
        </is>
      </c>
      <c r="R98" s="36" t="inlineStr">
        <is>
          <t>16月</t>
        </is>
      </c>
      <c r="S98" s="36" t="inlineStr">
        <is>
          <t>17月</t>
        </is>
      </c>
      <c r="T98" s="36" t="inlineStr">
        <is>
          <t>18月</t>
        </is>
      </c>
      <c r="U98" s="36" t="inlineStr">
        <is>
          <t>19月</t>
        </is>
      </c>
      <c r="V98" s="36" t="inlineStr">
        <is>
          <t>20月</t>
        </is>
      </c>
      <c r="W98" s="36" t="inlineStr">
        <is>
          <t>21月</t>
        </is>
      </c>
      <c r="X98" s="36" t="inlineStr">
        <is>
          <t>22月</t>
        </is>
      </c>
      <c r="Y98" s="36" t="inlineStr">
        <is>
          <t>23月</t>
        </is>
      </c>
      <c r="Z98" s="36" t="inlineStr">
        <is>
          <t>24月</t>
        </is>
      </c>
    </row>
    <row r="99">
      <c r="A99" s="37" t="inlineStr">
        <is>
          <t>契約利用者数（人）</t>
        </is>
      </c>
      <c r="C99" s="38" t="n">
        <v>0</v>
      </c>
      <c r="D99" s="38" t="n">
        <v>1</v>
      </c>
      <c r="E99" s="38" t="n">
        <v>3</v>
      </c>
      <c r="F99" s="38" t="n">
        <v>4</v>
      </c>
      <c r="G99" s="38" t="n">
        <v>5</v>
      </c>
      <c r="H99" s="38" t="n">
        <v>7</v>
      </c>
      <c r="I99" s="38" t="n">
        <v>8</v>
      </c>
      <c r="J99" s="38" t="n">
        <v>9</v>
      </c>
      <c r="K99" s="38" t="n">
        <v>11</v>
      </c>
      <c r="L99" s="38" t="n">
        <v>12</v>
      </c>
      <c r="M99" s="38" t="n">
        <v>13</v>
      </c>
      <c r="N99" s="38" t="n">
        <v>15</v>
      </c>
      <c r="O99" s="38" t="n">
        <v>16</v>
      </c>
      <c r="P99" s="38" t="n">
        <v>17</v>
      </c>
      <c r="Q99" s="38" t="n">
        <v>19</v>
      </c>
      <c r="R99" s="38" t="n">
        <v>20</v>
      </c>
      <c r="S99" s="38" t="n">
        <v>20</v>
      </c>
      <c r="T99" s="38" t="n">
        <v>20</v>
      </c>
      <c r="U99" s="38" t="n">
        <v>20</v>
      </c>
      <c r="V99" s="38" t="n">
        <v>20</v>
      </c>
      <c r="W99" s="38" t="n">
        <v>20</v>
      </c>
      <c r="X99" s="38" t="n">
        <v>20</v>
      </c>
      <c r="Y99" s="38" t="n">
        <v>20</v>
      </c>
      <c r="Z99" s="38" t="n">
        <v>20</v>
      </c>
    </row>
    <row r="100">
      <c r="A100" s="37" t="inlineStr">
        <is>
          <t>出席率（稼働率）</t>
        </is>
      </c>
      <c r="C100" s="39" t="n">
        <v>0.9</v>
      </c>
      <c r="D100" s="39" t="n">
        <v>0.9</v>
      </c>
      <c r="E100" s="39" t="n">
        <v>0.9</v>
      </c>
      <c r="F100" s="39" t="n">
        <v>0.9</v>
      </c>
      <c r="G100" s="39" t="n">
        <v>0.9</v>
      </c>
      <c r="H100" s="39" t="n">
        <v>0.9</v>
      </c>
      <c r="I100" s="39" t="n">
        <v>0.9</v>
      </c>
      <c r="J100" s="39" t="n">
        <v>0.9</v>
      </c>
      <c r="K100" s="39" t="n">
        <v>0.9</v>
      </c>
      <c r="L100" s="39" t="n">
        <v>0.9</v>
      </c>
      <c r="M100" s="39" t="n">
        <v>0.9</v>
      </c>
      <c r="N100" s="39" t="n">
        <v>0.9</v>
      </c>
      <c r="O100" s="39" t="n">
        <v>0.9</v>
      </c>
      <c r="P100" s="39" t="n">
        <v>0.9</v>
      </c>
      <c r="Q100" s="39" t="n">
        <v>0.9</v>
      </c>
      <c r="R100" s="39" t="n">
        <v>0.9</v>
      </c>
      <c r="S100" s="39" t="n">
        <v>0.9</v>
      </c>
      <c r="T100" s="39" t="n">
        <v>0.9</v>
      </c>
      <c r="U100" s="39" t="n">
        <v>0.9</v>
      </c>
      <c r="V100" s="39" t="n">
        <v>0.9</v>
      </c>
      <c r="W100" s="39" t="n">
        <v>0.9</v>
      </c>
      <c r="X100" s="39" t="n">
        <v>0.9</v>
      </c>
      <c r="Y100" s="39" t="n">
        <v>0.9</v>
      </c>
      <c r="Z100" s="39" t="n">
        <v>0.9</v>
      </c>
    </row>
    <row r="101">
      <c r="A101" s="37" t="inlineStr">
        <is>
          <t>延べ人日</t>
        </is>
      </c>
      <c r="C101" s="40">
        <f>C99*C100*(C8/12)</f>
        <v/>
      </c>
      <c r="D101" s="40">
        <f>D99*D100*(C8/12)</f>
        <v/>
      </c>
      <c r="E101" s="40">
        <f>E99*E100*(C8/12)</f>
        <v/>
      </c>
      <c r="F101" s="40">
        <f>F99*F100*(C8/12)</f>
        <v/>
      </c>
      <c r="G101" s="40">
        <f>G99*G100*(C8/12)</f>
        <v/>
      </c>
      <c r="H101" s="40">
        <f>H99*H100*(C8/12)</f>
        <v/>
      </c>
      <c r="I101" s="40">
        <f>I99*I100*(C8/12)</f>
        <v/>
      </c>
      <c r="J101" s="40">
        <f>J99*J100*(C8/12)</f>
        <v/>
      </c>
      <c r="K101" s="40">
        <f>K99*K100*(C8/12)</f>
        <v/>
      </c>
      <c r="L101" s="40">
        <f>L99*L100*(C8/12)</f>
        <v/>
      </c>
      <c r="M101" s="40">
        <f>M99*M100*(C8/12)</f>
        <v/>
      </c>
      <c r="N101" s="40">
        <f>N99*N100*(C8/12)</f>
        <v/>
      </c>
      <c r="O101" s="40">
        <f>O99*O100*(C8/12)</f>
        <v/>
      </c>
      <c r="P101" s="40">
        <f>P99*P100*(C8/12)</f>
        <v/>
      </c>
      <c r="Q101" s="40">
        <f>Q99*Q100*(C8/12)</f>
        <v/>
      </c>
      <c r="R101" s="40">
        <f>R99*R100*(C8/12)</f>
        <v/>
      </c>
      <c r="S101" s="40">
        <f>S99*S100*(C8/12)</f>
        <v/>
      </c>
      <c r="T101" s="40">
        <f>T99*T100*(C8/12)</f>
        <v/>
      </c>
      <c r="U101" s="40">
        <f>U99*U100*(C8/12)</f>
        <v/>
      </c>
      <c r="V101" s="40">
        <f>V99*V100*(C8/12)</f>
        <v/>
      </c>
      <c r="W101" s="40">
        <f>W99*W100*(C8/12)</f>
        <v/>
      </c>
      <c r="X101" s="40">
        <f>X99*X100*(C8/12)</f>
        <v/>
      </c>
      <c r="Y101" s="40">
        <f>Y99*Y100*(C8/12)</f>
        <v/>
      </c>
      <c r="Z101" s="40">
        <f>Z99*Z100*(C8/12)</f>
        <v/>
      </c>
    </row>
    <row r="102">
      <c r="A102" s="37" t="inlineStr">
        <is>
          <t>給付費＋処遇改善</t>
        </is>
      </c>
      <c r="C102" s="40">
        <f>((D41+D42)/12)*(C101/(C15/12))</f>
        <v/>
      </c>
      <c r="D102" s="40">
        <f>((D41+D42)/12)*(D101/(C15/12))</f>
        <v/>
      </c>
      <c r="E102" s="40">
        <f>((D41+D42)/12)*(E101/(C15/12))</f>
        <v/>
      </c>
      <c r="F102" s="40">
        <f>((D41+D42)/12)*(F101/(C15/12))</f>
        <v/>
      </c>
      <c r="G102" s="40">
        <f>((D41+D42)/12)*(G101/(C15/12))</f>
        <v/>
      </c>
      <c r="H102" s="40">
        <f>((D41+D42)/12)*(H101/(C15/12))</f>
        <v/>
      </c>
      <c r="I102" s="40">
        <f>((D41+D42)/12)*(I101/(C15/12))</f>
        <v/>
      </c>
      <c r="J102" s="40">
        <f>((D41+D42)/12)*(J101/(C15/12))</f>
        <v/>
      </c>
      <c r="K102" s="40">
        <f>((D41+D42)/12)*(K101/(C15/12))</f>
        <v/>
      </c>
      <c r="L102" s="40">
        <f>((D41+D42)/12)*(L101/(C15/12))</f>
        <v/>
      </c>
      <c r="M102" s="40">
        <f>((D41+D42)/12)*(M101/(C15/12))</f>
        <v/>
      </c>
      <c r="N102" s="40">
        <f>((D41+D42)/12)*(N101/(C15/12))</f>
        <v/>
      </c>
      <c r="O102" s="40">
        <f>((D41+D42)/12)*(O101/(C15/12))</f>
        <v/>
      </c>
      <c r="P102" s="40">
        <f>((D41+D42)/12)*(P101/(C15/12))</f>
        <v/>
      </c>
      <c r="Q102" s="40">
        <f>((D41+D42)/12)*(Q101/(C15/12))</f>
        <v/>
      </c>
      <c r="R102" s="40">
        <f>((D41+D42)/12)*(R101/(C15/12))</f>
        <v/>
      </c>
      <c r="S102" s="40">
        <f>((D41+D42)/12)*(S101/(C15/12))</f>
        <v/>
      </c>
      <c r="T102" s="40">
        <f>((D41+D42)/12)*(T101/(C15/12))</f>
        <v/>
      </c>
      <c r="U102" s="40">
        <f>((D41+D42)/12)*(U101/(C15/12))</f>
        <v/>
      </c>
      <c r="V102" s="40">
        <f>((D41+D42)/12)*(V101/(C15/12))</f>
        <v/>
      </c>
      <c r="W102" s="40">
        <f>((D41+D42)/12)*(W101/(C15/12))</f>
        <v/>
      </c>
      <c r="X102" s="40">
        <f>((D41+D42)/12)*(X101/(C15/12))</f>
        <v/>
      </c>
      <c r="Y102" s="40">
        <f>((D41+D42)/12)*(Y101/(C15/12))</f>
        <v/>
      </c>
      <c r="Z102" s="40">
        <f>((D41+D42)/12)*(Z101/(C15/12))</f>
        <v/>
      </c>
    </row>
    <row r="103">
      <c r="A103" s="37" t="inlineStr">
        <is>
          <t>生産活動収入</t>
        </is>
      </c>
      <c r="C103" s="40">
        <f>(D43/12)*(C101/(C15/12))</f>
        <v/>
      </c>
      <c r="D103" s="40">
        <f>(D43/12)*(D101/(C15/12))</f>
        <v/>
      </c>
      <c r="E103" s="40">
        <f>(D43/12)*(E101/(C15/12))</f>
        <v/>
      </c>
      <c r="F103" s="40">
        <f>(D43/12)*(F101/(C15/12))</f>
        <v/>
      </c>
      <c r="G103" s="40">
        <f>(D43/12)*(G101/(C15/12))</f>
        <v/>
      </c>
      <c r="H103" s="40">
        <f>(D43/12)*(H101/(C15/12))</f>
        <v/>
      </c>
      <c r="I103" s="40">
        <f>(D43/12)*(I101/(C15/12))</f>
        <v/>
      </c>
      <c r="J103" s="40">
        <f>(D43/12)*(J101/(C15/12))</f>
        <v/>
      </c>
      <c r="K103" s="40">
        <f>(D43/12)*(K101/(C15/12))</f>
        <v/>
      </c>
      <c r="L103" s="40">
        <f>(D43/12)*(L101/(C15/12))</f>
        <v/>
      </c>
      <c r="M103" s="40">
        <f>(D43/12)*(M101/(C15/12))</f>
        <v/>
      </c>
      <c r="N103" s="40">
        <f>(D43/12)*(N101/(C15/12))</f>
        <v/>
      </c>
      <c r="O103" s="40">
        <f>(D43/12)*(O101/(C15/12))</f>
        <v/>
      </c>
      <c r="P103" s="40">
        <f>(D43/12)*(P101/(C15/12))</f>
        <v/>
      </c>
      <c r="Q103" s="40">
        <f>(D43/12)*(Q101/(C15/12))</f>
        <v/>
      </c>
      <c r="R103" s="40">
        <f>(D43/12)*(R101/(C15/12))</f>
        <v/>
      </c>
      <c r="S103" s="40">
        <f>(D43/12)*(S101/(C15/12))</f>
        <v/>
      </c>
      <c r="T103" s="40">
        <f>(D43/12)*(T101/(C15/12))</f>
        <v/>
      </c>
      <c r="U103" s="40">
        <f>(D43/12)*(U101/(C15/12))</f>
        <v/>
      </c>
      <c r="V103" s="40">
        <f>(D43/12)*(V101/(C15/12))</f>
        <v/>
      </c>
      <c r="W103" s="40">
        <f>(D43/12)*(W101/(C15/12))</f>
        <v/>
      </c>
      <c r="X103" s="40">
        <f>(D43/12)*(X101/(C15/12))</f>
        <v/>
      </c>
      <c r="Y103" s="40">
        <f>(D43/12)*(Y101/(C15/12))</f>
        <v/>
      </c>
      <c r="Z103" s="40">
        <f>(D43/12)*(Z101/(C15/12))</f>
        <v/>
      </c>
    </row>
    <row r="104">
      <c r="A104" s="41" t="inlineStr">
        <is>
          <t>収入計</t>
        </is>
      </c>
      <c r="C104" s="42">
        <f>C102+C103+D44/12</f>
        <v/>
      </c>
      <c r="D104" s="42">
        <f>D102+D103+D44/12</f>
        <v/>
      </c>
      <c r="E104" s="42">
        <f>E102+E103+D44/12</f>
        <v/>
      </c>
      <c r="F104" s="42">
        <f>F102+F103+D44/12</f>
        <v/>
      </c>
      <c r="G104" s="42">
        <f>G102+G103+D44/12</f>
        <v/>
      </c>
      <c r="H104" s="42">
        <f>H102+H103+D44/12</f>
        <v/>
      </c>
      <c r="I104" s="42">
        <f>I102+I103+D44/12</f>
        <v/>
      </c>
      <c r="J104" s="42">
        <f>J102+J103+D44/12</f>
        <v/>
      </c>
      <c r="K104" s="42">
        <f>K102+K103+D44/12</f>
        <v/>
      </c>
      <c r="L104" s="42">
        <f>L102+L103+D44/12</f>
        <v/>
      </c>
      <c r="M104" s="42">
        <f>M102+M103+D44/12</f>
        <v/>
      </c>
      <c r="N104" s="42">
        <f>N102+N103+D44/12</f>
        <v/>
      </c>
      <c r="O104" s="42">
        <f>O102+O103+D44/12</f>
        <v/>
      </c>
      <c r="P104" s="42">
        <f>P102+P103+D44/12</f>
        <v/>
      </c>
      <c r="Q104" s="42">
        <f>Q102+Q103+D44/12</f>
        <v/>
      </c>
      <c r="R104" s="42">
        <f>R102+R103+D44/12</f>
        <v/>
      </c>
      <c r="S104" s="42">
        <f>S102+S103+D44/12</f>
        <v/>
      </c>
      <c r="T104" s="42">
        <f>T102+T103+D44/12</f>
        <v/>
      </c>
      <c r="U104" s="42">
        <f>U102+U103+D44/12</f>
        <v/>
      </c>
      <c r="V104" s="42">
        <f>V102+V103+D44/12</f>
        <v/>
      </c>
      <c r="W104" s="42">
        <f>W102+W103+D44/12</f>
        <v/>
      </c>
      <c r="X104" s="42">
        <f>X102+X103+D44/12</f>
        <v/>
      </c>
      <c r="Y104" s="42">
        <f>Y102+Y103+D44/12</f>
        <v/>
      </c>
      <c r="Z104" s="42">
        <f>Z102+Z103+D44/12</f>
        <v/>
      </c>
    </row>
    <row r="105">
      <c r="A105" s="37" t="inlineStr">
        <is>
          <t>職員人件費＋法定福利（固定）</t>
        </is>
      </c>
      <c r="C105" s="40">
        <f>(D54+D55)/12</f>
        <v/>
      </c>
      <c r="D105" s="40">
        <f>(D54+D55)/12</f>
        <v/>
      </c>
      <c r="E105" s="40">
        <f>(D54+D55)/12</f>
        <v/>
      </c>
      <c r="F105" s="40">
        <f>(D54+D55)/12</f>
        <v/>
      </c>
      <c r="G105" s="40">
        <f>(D54+D55)/12</f>
        <v/>
      </c>
      <c r="H105" s="40">
        <f>(D54+D55)/12</f>
        <v/>
      </c>
      <c r="I105" s="40">
        <f>(D54+D55)/12</f>
        <v/>
      </c>
      <c r="J105" s="40">
        <f>(D54+D55)/12</f>
        <v/>
      </c>
      <c r="K105" s="40">
        <f>(D54+D55)/12</f>
        <v/>
      </c>
      <c r="L105" s="40">
        <f>(D54+D55)/12</f>
        <v/>
      </c>
      <c r="M105" s="40">
        <f>(D54+D55)/12</f>
        <v/>
      </c>
      <c r="N105" s="40">
        <f>(D54+D55)/12</f>
        <v/>
      </c>
      <c r="O105" s="40">
        <f>(D54+D55)/12</f>
        <v/>
      </c>
      <c r="P105" s="40">
        <f>(D54+D55)/12</f>
        <v/>
      </c>
      <c r="Q105" s="40">
        <f>(D54+D55)/12</f>
        <v/>
      </c>
      <c r="R105" s="40">
        <f>(D54+D55)/12</f>
        <v/>
      </c>
      <c r="S105" s="40">
        <f>(D54+D55)/12</f>
        <v/>
      </c>
      <c r="T105" s="40">
        <f>(D54+D55)/12</f>
        <v/>
      </c>
      <c r="U105" s="40">
        <f>(D54+D55)/12</f>
        <v/>
      </c>
      <c r="V105" s="40">
        <f>(D54+D55)/12</f>
        <v/>
      </c>
      <c r="W105" s="40">
        <f>(D54+D55)/12</f>
        <v/>
      </c>
      <c r="X105" s="40">
        <f>(D54+D55)/12</f>
        <v/>
      </c>
      <c r="Y105" s="40">
        <f>(D54+D55)/12</f>
        <v/>
      </c>
      <c r="Z105" s="40">
        <f>(D54+D55)/12</f>
        <v/>
      </c>
    </row>
    <row r="106">
      <c r="A106" s="37" t="inlineStr">
        <is>
          <t>利用者工賃</t>
        </is>
      </c>
      <c r="C106" s="40">
        <f>((D56)/12)*(C101/(C15/12))</f>
        <v/>
      </c>
      <c r="D106" s="40">
        <f>((D56)/12)*(D101/(C15/12))</f>
        <v/>
      </c>
      <c r="E106" s="40">
        <f>((D56)/12)*(E101/(C15/12))</f>
        <v/>
      </c>
      <c r="F106" s="40">
        <f>((D56)/12)*(F101/(C15/12))</f>
        <v/>
      </c>
      <c r="G106" s="40">
        <f>((D56)/12)*(G101/(C15/12))</f>
        <v/>
      </c>
      <c r="H106" s="40">
        <f>((D56)/12)*(H101/(C15/12))</f>
        <v/>
      </c>
      <c r="I106" s="40">
        <f>((D56)/12)*(I101/(C15/12))</f>
        <v/>
      </c>
      <c r="J106" s="40">
        <f>((D56)/12)*(J101/(C15/12))</f>
        <v/>
      </c>
      <c r="K106" s="40">
        <f>((D56)/12)*(K101/(C15/12))</f>
        <v/>
      </c>
      <c r="L106" s="40">
        <f>((D56)/12)*(L101/(C15/12))</f>
        <v/>
      </c>
      <c r="M106" s="40">
        <f>((D56)/12)*(M101/(C15/12))</f>
        <v/>
      </c>
      <c r="N106" s="40">
        <f>((D56)/12)*(N101/(C15/12))</f>
        <v/>
      </c>
      <c r="O106" s="40">
        <f>((D56)/12)*(O101/(C15/12))</f>
        <v/>
      </c>
      <c r="P106" s="40">
        <f>((D56)/12)*(P101/(C15/12))</f>
        <v/>
      </c>
      <c r="Q106" s="40">
        <f>((D56)/12)*(Q101/(C15/12))</f>
        <v/>
      </c>
      <c r="R106" s="40">
        <f>((D56)/12)*(R101/(C15/12))</f>
        <v/>
      </c>
      <c r="S106" s="40">
        <f>((D56)/12)*(S101/(C15/12))</f>
        <v/>
      </c>
      <c r="T106" s="40">
        <f>((D56)/12)*(T101/(C15/12))</f>
        <v/>
      </c>
      <c r="U106" s="40">
        <f>((D56)/12)*(U101/(C15/12))</f>
        <v/>
      </c>
      <c r="V106" s="40">
        <f>((D56)/12)*(V101/(C15/12))</f>
        <v/>
      </c>
      <c r="W106" s="40">
        <f>((D56)/12)*(W101/(C15/12))</f>
        <v/>
      </c>
      <c r="X106" s="40">
        <f>((D56)/12)*(X101/(C15/12))</f>
        <v/>
      </c>
      <c r="Y106" s="40">
        <f>((D56)/12)*(Y101/(C15/12))</f>
        <v/>
      </c>
      <c r="Z106" s="40">
        <f>((D56)/12)*(Z101/(C15/12))</f>
        <v/>
      </c>
    </row>
    <row r="107">
      <c r="A107" s="37" t="inlineStr">
        <is>
          <t>事業費（生産活動原価）</t>
        </is>
      </c>
      <c r="C107" s="40">
        <f>(D57/12)*(C101/(C15/12))</f>
        <v/>
      </c>
      <c r="D107" s="40">
        <f>(D57/12)*(D101/(C15/12))</f>
        <v/>
      </c>
      <c r="E107" s="40">
        <f>(D57/12)*(E101/(C15/12))</f>
        <v/>
      </c>
      <c r="F107" s="40">
        <f>(D57/12)*(F101/(C15/12))</f>
        <v/>
      </c>
      <c r="G107" s="40">
        <f>(D57/12)*(G101/(C15/12))</f>
        <v/>
      </c>
      <c r="H107" s="40">
        <f>(D57/12)*(H101/(C15/12))</f>
        <v/>
      </c>
      <c r="I107" s="40">
        <f>(D57/12)*(I101/(C15/12))</f>
        <v/>
      </c>
      <c r="J107" s="40">
        <f>(D57/12)*(J101/(C15/12))</f>
        <v/>
      </c>
      <c r="K107" s="40">
        <f>(D57/12)*(K101/(C15/12))</f>
        <v/>
      </c>
      <c r="L107" s="40">
        <f>(D57/12)*(L101/(C15/12))</f>
        <v/>
      </c>
      <c r="M107" s="40">
        <f>(D57/12)*(M101/(C15/12))</f>
        <v/>
      </c>
      <c r="N107" s="40">
        <f>(D57/12)*(N101/(C15/12))</f>
        <v/>
      </c>
      <c r="O107" s="40">
        <f>(D57/12)*(O101/(C15/12))</f>
        <v/>
      </c>
      <c r="P107" s="40">
        <f>(D57/12)*(P101/(C15/12))</f>
        <v/>
      </c>
      <c r="Q107" s="40">
        <f>(D57/12)*(Q101/(C15/12))</f>
        <v/>
      </c>
      <c r="R107" s="40">
        <f>(D57/12)*(R101/(C15/12))</f>
        <v/>
      </c>
      <c r="S107" s="40">
        <f>(D57/12)*(S101/(C15/12))</f>
        <v/>
      </c>
      <c r="T107" s="40">
        <f>(D57/12)*(T101/(C15/12))</f>
        <v/>
      </c>
      <c r="U107" s="40">
        <f>(D57/12)*(U101/(C15/12))</f>
        <v/>
      </c>
      <c r="V107" s="40">
        <f>(D57/12)*(V101/(C15/12))</f>
        <v/>
      </c>
      <c r="W107" s="40">
        <f>(D57/12)*(W101/(C15/12))</f>
        <v/>
      </c>
      <c r="X107" s="40">
        <f>(D57/12)*(X101/(C15/12))</f>
        <v/>
      </c>
      <c r="Y107" s="40">
        <f>(D57/12)*(Y101/(C15/12))</f>
        <v/>
      </c>
      <c r="Z107" s="40">
        <f>(D57/12)*(Z101/(C15/12))</f>
        <v/>
      </c>
    </row>
    <row r="108">
      <c r="A108" s="37" t="inlineStr">
        <is>
          <t>経費（固定）</t>
        </is>
      </c>
      <c r="C108" s="40">
        <f>D68/12</f>
        <v/>
      </c>
      <c r="D108" s="40">
        <f>D68/12</f>
        <v/>
      </c>
      <c r="E108" s="40">
        <f>D68/12</f>
        <v/>
      </c>
      <c r="F108" s="40">
        <f>D68/12</f>
        <v/>
      </c>
      <c r="G108" s="40">
        <f>D68/12</f>
        <v/>
      </c>
      <c r="H108" s="40">
        <f>D68/12</f>
        <v/>
      </c>
      <c r="I108" s="40">
        <f>D68/12</f>
        <v/>
      </c>
      <c r="J108" s="40">
        <f>D68/12</f>
        <v/>
      </c>
      <c r="K108" s="40">
        <f>D68/12</f>
        <v/>
      </c>
      <c r="L108" s="40">
        <f>D68/12</f>
        <v/>
      </c>
      <c r="M108" s="40">
        <f>D68/12</f>
        <v/>
      </c>
      <c r="N108" s="40">
        <f>D68/12</f>
        <v/>
      </c>
      <c r="O108" s="40">
        <f>D68/12</f>
        <v/>
      </c>
      <c r="P108" s="40">
        <f>D68/12</f>
        <v/>
      </c>
      <c r="Q108" s="40">
        <f>D68/12</f>
        <v/>
      </c>
      <c r="R108" s="40">
        <f>D68/12</f>
        <v/>
      </c>
      <c r="S108" s="40">
        <f>D68/12</f>
        <v/>
      </c>
      <c r="T108" s="40">
        <f>D68/12</f>
        <v/>
      </c>
      <c r="U108" s="40">
        <f>D68/12</f>
        <v/>
      </c>
      <c r="V108" s="40">
        <f>D68/12</f>
        <v/>
      </c>
      <c r="W108" s="40">
        <f>D68/12</f>
        <v/>
      </c>
      <c r="X108" s="40">
        <f>D68/12</f>
        <v/>
      </c>
      <c r="Y108" s="40">
        <f>D68/12</f>
        <v/>
      </c>
      <c r="Z108" s="40">
        <f>D68/12</f>
        <v/>
      </c>
    </row>
    <row r="109">
      <c r="A109" s="41" t="inlineStr">
        <is>
          <t>支出計</t>
        </is>
      </c>
      <c r="C109" s="42">
        <f>C105+C106+C107+C108</f>
        <v/>
      </c>
      <c r="D109" s="42">
        <f>D105+D106+D107+D108</f>
        <v/>
      </c>
      <c r="E109" s="42">
        <f>E105+E106+E107+E108</f>
        <v/>
      </c>
      <c r="F109" s="42">
        <f>F105+F106+F107+F108</f>
        <v/>
      </c>
      <c r="G109" s="42">
        <f>G105+G106+G107+G108</f>
        <v/>
      </c>
      <c r="H109" s="42">
        <f>H105+H106+H107+H108</f>
        <v/>
      </c>
      <c r="I109" s="42">
        <f>I105+I106+I107+I108</f>
        <v/>
      </c>
      <c r="J109" s="42">
        <f>J105+J106+J107+J108</f>
        <v/>
      </c>
      <c r="K109" s="42">
        <f>K105+K106+K107+K108</f>
        <v/>
      </c>
      <c r="L109" s="42">
        <f>L105+L106+L107+L108</f>
        <v/>
      </c>
      <c r="M109" s="42">
        <f>M105+M106+M107+M108</f>
        <v/>
      </c>
      <c r="N109" s="42">
        <f>N105+N106+N107+N108</f>
        <v/>
      </c>
      <c r="O109" s="42">
        <f>O105+O106+O107+O108</f>
        <v/>
      </c>
      <c r="P109" s="42">
        <f>P105+P106+P107+P108</f>
        <v/>
      </c>
      <c r="Q109" s="42">
        <f>Q105+Q106+Q107+Q108</f>
        <v/>
      </c>
      <c r="R109" s="42">
        <f>R105+R106+R107+R108</f>
        <v/>
      </c>
      <c r="S109" s="42">
        <f>S105+S106+S107+S108</f>
        <v/>
      </c>
      <c r="T109" s="42">
        <f>T105+T106+T107+T108</f>
        <v/>
      </c>
      <c r="U109" s="42">
        <f>U105+U106+U107+U108</f>
        <v/>
      </c>
      <c r="V109" s="42">
        <f>V105+V106+V107+V108</f>
        <v/>
      </c>
      <c r="W109" s="42">
        <f>W105+W106+W107+W108</f>
        <v/>
      </c>
      <c r="X109" s="42">
        <f>X105+X106+X107+X108</f>
        <v/>
      </c>
      <c r="Y109" s="42">
        <f>Y105+Y106+Y107+Y108</f>
        <v/>
      </c>
      <c r="Z109" s="42">
        <f>Z105+Z106+Z107+Z108</f>
        <v/>
      </c>
    </row>
    <row r="110">
      <c r="A110" s="41" t="inlineStr">
        <is>
          <t>月次損益</t>
        </is>
      </c>
      <c r="C110" s="42">
        <f>C104-C109</f>
        <v/>
      </c>
      <c r="D110" s="42">
        <f>D104-D109</f>
        <v/>
      </c>
      <c r="E110" s="42">
        <f>E104-E109</f>
        <v/>
      </c>
      <c r="F110" s="42">
        <f>F104-F109</f>
        <v/>
      </c>
      <c r="G110" s="42">
        <f>G104-G109</f>
        <v/>
      </c>
      <c r="H110" s="42">
        <f>H104-H109</f>
        <v/>
      </c>
      <c r="I110" s="42">
        <f>I104-I109</f>
        <v/>
      </c>
      <c r="J110" s="42">
        <f>J104-J109</f>
        <v/>
      </c>
      <c r="K110" s="42">
        <f>K104-K109</f>
        <v/>
      </c>
      <c r="L110" s="42">
        <f>L104-L109</f>
        <v/>
      </c>
      <c r="M110" s="42">
        <f>M104-M109</f>
        <v/>
      </c>
      <c r="N110" s="42">
        <f>N104-N109</f>
        <v/>
      </c>
      <c r="O110" s="42">
        <f>O104-O109</f>
        <v/>
      </c>
      <c r="P110" s="42">
        <f>P104-P109</f>
        <v/>
      </c>
      <c r="Q110" s="42">
        <f>Q104-Q109</f>
        <v/>
      </c>
      <c r="R110" s="42">
        <f>R104-R109</f>
        <v/>
      </c>
      <c r="S110" s="42">
        <f>S104-S109</f>
        <v/>
      </c>
      <c r="T110" s="42">
        <f>T104-T109</f>
        <v/>
      </c>
      <c r="U110" s="42">
        <f>U104-U109</f>
        <v/>
      </c>
      <c r="V110" s="42">
        <f>V104-V109</f>
        <v/>
      </c>
      <c r="W110" s="42">
        <f>W104-W109</f>
        <v/>
      </c>
      <c r="X110" s="42">
        <f>X104-X109</f>
        <v/>
      </c>
      <c r="Y110" s="42">
        <f>Y104-Y109</f>
        <v/>
      </c>
      <c r="Z110" s="42">
        <f>Z104-Z109</f>
        <v/>
      </c>
    </row>
    <row r="111">
      <c r="A111" s="41" t="inlineStr">
        <is>
          <t>累計損益</t>
        </is>
      </c>
      <c r="C111" s="42">
        <f>C110</f>
        <v/>
      </c>
      <c r="D111" s="42">
        <f>C111+D110</f>
        <v/>
      </c>
      <c r="E111" s="42">
        <f>D111+E110</f>
        <v/>
      </c>
      <c r="F111" s="42">
        <f>E111+F110</f>
        <v/>
      </c>
      <c r="G111" s="42">
        <f>F111+G110</f>
        <v/>
      </c>
      <c r="H111" s="42">
        <f>G111+H110</f>
        <v/>
      </c>
      <c r="I111" s="42">
        <f>H111+I110</f>
        <v/>
      </c>
      <c r="J111" s="42">
        <f>I111+J110</f>
        <v/>
      </c>
      <c r="K111" s="42">
        <f>J111+K110</f>
        <v/>
      </c>
      <c r="L111" s="42">
        <f>K111+L110</f>
        <v/>
      </c>
      <c r="M111" s="42">
        <f>L111+M110</f>
        <v/>
      </c>
      <c r="N111" s="42">
        <f>M111+N110</f>
        <v/>
      </c>
      <c r="O111" s="42">
        <f>N111+O110</f>
        <v/>
      </c>
      <c r="P111" s="42">
        <f>O111+P110</f>
        <v/>
      </c>
      <c r="Q111" s="42">
        <f>P111+Q110</f>
        <v/>
      </c>
      <c r="R111" s="42">
        <f>Q111+R110</f>
        <v/>
      </c>
      <c r="S111" s="42">
        <f>R111+S110</f>
        <v/>
      </c>
      <c r="T111" s="42">
        <f>S111+T110</f>
        <v/>
      </c>
      <c r="U111" s="42">
        <f>T111+U110</f>
        <v/>
      </c>
      <c r="V111" s="42">
        <f>U111+V110</f>
        <v/>
      </c>
      <c r="W111" s="42">
        <f>V111+W110</f>
        <v/>
      </c>
      <c r="X111" s="42">
        <f>W111+X110</f>
        <v/>
      </c>
      <c r="Y111" s="42">
        <f>X111+Y110</f>
        <v/>
      </c>
      <c r="Z111" s="42">
        <f>Y111+Z110</f>
        <v/>
      </c>
    </row>
    <row r="112">
      <c r="A112" s="37" t="inlineStr">
        <is>
          <t>月次キャッシュフロー</t>
        </is>
      </c>
      <c r="C112" s="40">
        <f>C110+D64/12-D93/12</f>
        <v/>
      </c>
      <c r="D112" s="40">
        <f>D110+D64/12-D93/12</f>
        <v/>
      </c>
      <c r="E112" s="40">
        <f>E110+D64/12-D93/12</f>
        <v/>
      </c>
      <c r="F112" s="40">
        <f>F110+D64/12-D93/12</f>
        <v/>
      </c>
      <c r="G112" s="40">
        <f>G110+D64/12-D93/12</f>
        <v/>
      </c>
      <c r="H112" s="40">
        <f>H110+D64/12-D93/12</f>
        <v/>
      </c>
      <c r="I112" s="40">
        <f>I110+D64/12-D93/12</f>
        <v/>
      </c>
      <c r="J112" s="40">
        <f>J110+D64/12-D93/12</f>
        <v/>
      </c>
      <c r="K112" s="40">
        <f>K110+D64/12-D93/12</f>
        <v/>
      </c>
      <c r="L112" s="40">
        <f>L110+D64/12-D93/12</f>
        <v/>
      </c>
      <c r="M112" s="40">
        <f>M110+D64/12-D93/12</f>
        <v/>
      </c>
      <c r="N112" s="40">
        <f>N110+D64/12-D93/12</f>
        <v/>
      </c>
      <c r="O112" s="40">
        <f>O110+D64/12-D93/12</f>
        <v/>
      </c>
      <c r="P112" s="40">
        <f>P110+D64/12-D93/12</f>
        <v/>
      </c>
      <c r="Q112" s="40">
        <f>Q110+D64/12-D93/12</f>
        <v/>
      </c>
      <c r="R112" s="40">
        <f>R110+D64/12-D93/12</f>
        <v/>
      </c>
      <c r="S112" s="40">
        <f>S110+D64/12-D93/12</f>
        <v/>
      </c>
      <c r="T112" s="40">
        <f>T110+D64/12-D93/12</f>
        <v/>
      </c>
      <c r="U112" s="40">
        <f>U110+D64/12-D93/12</f>
        <v/>
      </c>
      <c r="V112" s="40">
        <f>V110+D64/12-D93/12</f>
        <v/>
      </c>
      <c r="W112" s="40">
        <f>W110+D64/12-D93/12</f>
        <v/>
      </c>
      <c r="X112" s="40">
        <f>X110+D64/12-D93/12</f>
        <v/>
      </c>
      <c r="Y112" s="40">
        <f>Y110+D64/12-D93/12</f>
        <v/>
      </c>
      <c r="Z112" s="40">
        <f>Z110+D64/12-D93/12</f>
        <v/>
      </c>
    </row>
    <row r="113">
      <c r="A113" s="41" t="inlineStr">
        <is>
          <t>月末資金残高</t>
        </is>
      </c>
      <c r="C113" s="42">
        <f>D94+C112</f>
        <v/>
      </c>
      <c r="D113" s="42">
        <f>C113+D112</f>
        <v/>
      </c>
      <c r="E113" s="42">
        <f>D113+E112</f>
        <v/>
      </c>
      <c r="F113" s="42">
        <f>E113+F112</f>
        <v/>
      </c>
      <c r="G113" s="42">
        <f>F113+G112</f>
        <v/>
      </c>
      <c r="H113" s="42">
        <f>G113+H112</f>
        <v/>
      </c>
      <c r="I113" s="42">
        <f>H113+I112</f>
        <v/>
      </c>
      <c r="J113" s="42">
        <f>I113+J112</f>
        <v/>
      </c>
      <c r="K113" s="42">
        <f>J113+K112</f>
        <v/>
      </c>
      <c r="L113" s="42">
        <f>K113+L112</f>
        <v/>
      </c>
      <c r="M113" s="42">
        <f>L113+M112</f>
        <v/>
      </c>
      <c r="N113" s="42">
        <f>M113+N112</f>
        <v/>
      </c>
      <c r="O113" s="42">
        <f>N113+O112</f>
        <v/>
      </c>
      <c r="P113" s="42">
        <f>O113+P112</f>
        <v/>
      </c>
      <c r="Q113" s="42">
        <f>P113+Q112</f>
        <v/>
      </c>
      <c r="R113" s="42">
        <f>Q113+R112</f>
        <v/>
      </c>
      <c r="S113" s="42">
        <f>R113+S112</f>
        <v/>
      </c>
      <c r="T113" s="42">
        <f>S113+T112</f>
        <v/>
      </c>
      <c r="U113" s="42">
        <f>T113+U112</f>
        <v/>
      </c>
      <c r="V113" s="42">
        <f>U113+V112</f>
        <v/>
      </c>
      <c r="W113" s="42">
        <f>V113+W112</f>
        <v/>
      </c>
      <c r="X113" s="42">
        <f>W113+X112</f>
        <v/>
      </c>
      <c r="Y113" s="42">
        <f>X113+Y112</f>
        <v/>
      </c>
      <c r="Z113" s="42">
        <f>Y113+Z112</f>
        <v/>
      </c>
    </row>
    <row r="114">
      <c r="A114" s="43" t="inlineStr">
        <is>
          <t>（単月黒字=1）</t>
        </is>
      </c>
      <c r="C114" s="44">
        <f>IF(C110&gt;=0,1,0)</f>
        <v/>
      </c>
      <c r="D114" s="44">
        <f>IF(D110&gt;=0,1,0)</f>
        <v/>
      </c>
      <c r="E114" s="44">
        <f>IF(E110&gt;=0,1,0)</f>
        <v/>
      </c>
      <c r="F114" s="44">
        <f>IF(F110&gt;=0,1,0)</f>
        <v/>
      </c>
      <c r="G114" s="44">
        <f>IF(G110&gt;=0,1,0)</f>
        <v/>
      </c>
      <c r="H114" s="44">
        <f>IF(H110&gt;=0,1,0)</f>
        <v/>
      </c>
      <c r="I114" s="44">
        <f>IF(I110&gt;=0,1,0)</f>
        <v/>
      </c>
      <c r="J114" s="44">
        <f>IF(J110&gt;=0,1,0)</f>
        <v/>
      </c>
      <c r="K114" s="44">
        <f>IF(K110&gt;=0,1,0)</f>
        <v/>
      </c>
      <c r="L114" s="44">
        <f>IF(L110&gt;=0,1,0)</f>
        <v/>
      </c>
      <c r="M114" s="44">
        <f>IF(M110&gt;=0,1,0)</f>
        <v/>
      </c>
      <c r="N114" s="44">
        <f>IF(N110&gt;=0,1,0)</f>
        <v/>
      </c>
      <c r="O114" s="44">
        <f>IF(O110&gt;=0,1,0)</f>
        <v/>
      </c>
      <c r="P114" s="44">
        <f>IF(P110&gt;=0,1,0)</f>
        <v/>
      </c>
      <c r="Q114" s="44">
        <f>IF(Q110&gt;=0,1,0)</f>
        <v/>
      </c>
      <c r="R114" s="44">
        <f>IF(R110&gt;=0,1,0)</f>
        <v/>
      </c>
      <c r="S114" s="44">
        <f>IF(S110&gt;=0,1,0)</f>
        <v/>
      </c>
      <c r="T114" s="44">
        <f>IF(T110&gt;=0,1,0)</f>
        <v/>
      </c>
      <c r="U114" s="44">
        <f>IF(U110&gt;=0,1,0)</f>
        <v/>
      </c>
      <c r="V114" s="44">
        <f>IF(V110&gt;=0,1,0)</f>
        <v/>
      </c>
      <c r="W114" s="44">
        <f>IF(W110&gt;=0,1,0)</f>
        <v/>
      </c>
      <c r="X114" s="44">
        <f>IF(X110&gt;=0,1,0)</f>
        <v/>
      </c>
      <c r="Y114" s="44">
        <f>IF(Y110&gt;=0,1,0)</f>
        <v/>
      </c>
      <c r="Z114" s="44">
        <f>IF(Z110&gt;=0,1,0)</f>
        <v/>
      </c>
    </row>
    <row r="115"/>
    <row r="116">
      <c r="A116" s="7" t="inlineStr">
        <is>
          <t>■ 立ち上げ指標（24ヶ月推移より自動）</t>
        </is>
      </c>
      <c r="B116" s="8" t="n"/>
      <c r="C116" s="8" t="n"/>
      <c r="D116" s="8" t="n"/>
      <c r="E116" s="8" t="n"/>
      <c r="F116" s="8" t="n"/>
    </row>
    <row r="117">
      <c r="A117" s="29" t="inlineStr">
        <is>
          <t>単月黒字化（初めて単月黒字になる月）</t>
        </is>
      </c>
      <c r="B117" s="30" t="n"/>
      <c r="C117" s="30" t="n"/>
      <c r="D117" s="31">
        <f>IFERROR(MATCH(1,C114:Z114,0)&amp;"ヶ月目","24ヶ月内に未達")</f>
        <v/>
      </c>
      <c r="E117" s="30" t="n"/>
      <c r="F117" s="30" t="n"/>
    </row>
    <row r="118">
      <c r="A118" s="23" t="inlineStr">
        <is>
          <t>資金の谷（最小の月末資金）</t>
        </is>
      </c>
      <c r="B118" s="24" t="n"/>
      <c r="C118" s="24" t="n"/>
      <c r="D118" s="27">
        <f>MIN(C113:Z113)</f>
        <v/>
      </c>
      <c r="E118" s="26" t="inlineStr">
        <is>
          <t>マイナスなら資金不足</t>
        </is>
      </c>
      <c r="F118" s="24" t="n"/>
    </row>
    <row r="119">
      <c r="A119" s="23" t="inlineStr">
        <is>
          <t>必要追加資金（資金の谷を埋める額）</t>
        </is>
      </c>
      <c r="B119" s="24" t="n"/>
      <c r="C119" s="24" t="n"/>
      <c r="D119" s="27">
        <f>MAX(0,-D118)</f>
        <v/>
      </c>
      <c r="E119" s="26" t="inlineStr">
        <is>
          <t>立ち上げを越えるのに追加で要る資金</t>
        </is>
      </c>
      <c r="F119" s="24" t="n"/>
    </row>
    <row r="120"/>
    <row r="121">
      <c r="A121" s="7" t="inlineStr">
        <is>
          <t>■ 3年 年次サマリ（立ち上げ→定常）</t>
        </is>
      </c>
      <c r="B121" s="8" t="n"/>
      <c r="C121" s="8" t="n"/>
      <c r="D121" s="8" t="n"/>
      <c r="E121" s="8" t="n"/>
      <c r="F121" s="8" t="n"/>
    </row>
    <row r="122">
      <c r="A122" s="35" t="inlineStr">
        <is>
          <t>区分</t>
        </is>
      </c>
      <c r="C122" s="36" t="inlineStr">
        <is>
          <t>1年目(立上)</t>
        </is>
      </c>
      <c r="D122" s="36" t="inlineStr">
        <is>
          <t>2年目</t>
        </is>
      </c>
      <c r="E122" s="36" t="inlineStr">
        <is>
          <t>3年目(定常)</t>
        </is>
      </c>
    </row>
    <row r="123">
      <c r="A123" s="37" t="inlineStr">
        <is>
          <t>年間損益</t>
        </is>
      </c>
      <c r="C123" s="40">
        <f>SUM(C110:N110)</f>
        <v/>
      </c>
      <c r="D123" s="40">
        <f>SUM(O110:Z110)</f>
        <v/>
      </c>
      <c r="E123" s="40">
        <f>D74</f>
        <v/>
      </c>
    </row>
    <row r="124">
      <c r="A124" s="41" t="inlineStr">
        <is>
          <t>累積損益</t>
        </is>
      </c>
      <c r="C124" s="42">
        <f>C123</f>
        <v/>
      </c>
      <c r="D124" s="42">
        <f>C124+D123</f>
        <v/>
      </c>
      <c r="E124" s="42">
        <f>D124+E123</f>
        <v/>
      </c>
    </row>
    <row r="125">
      <c r="A125" s="29" t="inlineStr">
        <is>
          <t>累積赤字（累損）の解消見込み</t>
        </is>
      </c>
      <c r="B125" s="30" t="n"/>
      <c r="C125" s="30" t="n"/>
      <c r="D125" s="45">
        <f>IF(E123&lt;=0,"定常でも黒字化せず（要構造見直し）",IF(E124&gt;=0,"3年以内に解消","定常継続で約"&amp;(3+ROUNDUP(-E124/E123,0))&amp;"年目に解消見込み"))</f>
        <v/>
      </c>
    </row>
    <row r="126">
      <c r="A126" s="6" t="inlineStr">
        <is>
          <t>※ 薄利だと累損解消は計画期間（3年）を超える場合があります。事業計画では『単月黒字化の時期』と『必要運転資金』を主指標に。</t>
        </is>
      </c>
    </row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>
      <c r="H209" s="3" t="inlineStr">
        <is>
          <t>■ 報酬単位 参照表（自動算出用・厚労省告示の検証済み値）行=配置|定員規模／列=平均工賃月額（円）の下限</t>
        </is>
      </c>
    </row>
    <row r="210">
      <c r="H210" s="36" t="inlineStr">
        <is>
          <t>配置|定員規模</t>
        </is>
      </c>
      <c r="I210" s="46" t="n">
        <v>0</v>
      </c>
      <c r="J210" s="46" t="n">
        <v>10000</v>
      </c>
      <c r="K210" s="46" t="n">
        <v>15000</v>
      </c>
      <c r="L210" s="46" t="n">
        <v>20000</v>
      </c>
      <c r="M210" s="46" t="n">
        <v>25000</v>
      </c>
      <c r="N210" s="46" t="n">
        <v>30000</v>
      </c>
      <c r="O210" s="46" t="n">
        <v>35000</v>
      </c>
      <c r="P210" s="46" t="n">
        <v>45000</v>
      </c>
    </row>
    <row r="211">
      <c r="H211" s="47" t="inlineStr">
        <is>
          <t>6|20以下</t>
        </is>
      </c>
      <c r="I211" s="44" t="n">
        <v>590</v>
      </c>
      <c r="J211" s="44" t="n">
        <v>673</v>
      </c>
      <c r="K211" s="44" t="n">
        <v>703</v>
      </c>
      <c r="L211" s="44" t="n">
        <v>726</v>
      </c>
      <c r="M211" s="44" t="n">
        <v>738</v>
      </c>
      <c r="N211" s="44" t="n">
        <v>758</v>
      </c>
      <c r="O211" s="44" t="n">
        <v>805</v>
      </c>
      <c r="P211" s="44" t="n">
        <v>837</v>
      </c>
    </row>
    <row r="212">
      <c r="H212" s="47" t="inlineStr">
        <is>
          <t>6|21-40</t>
        </is>
      </c>
      <c r="I212" s="44" t="n">
        <v>526</v>
      </c>
      <c r="J212" s="44" t="n">
        <v>600</v>
      </c>
      <c r="K212" s="44" t="n">
        <v>624</v>
      </c>
      <c r="L212" s="44" t="n">
        <v>637</v>
      </c>
      <c r="M212" s="44" t="n">
        <v>660</v>
      </c>
      <c r="N212" s="44" t="n">
        <v>676</v>
      </c>
      <c r="O212" s="44" t="n">
        <v>717</v>
      </c>
      <c r="P212" s="44" t="n">
        <v>746</v>
      </c>
    </row>
    <row r="213">
      <c r="H213" s="47" t="inlineStr">
        <is>
          <t>6|41-60</t>
        </is>
      </c>
      <c r="I213" s="44" t="n">
        <v>494</v>
      </c>
      <c r="J213" s="44" t="n">
        <v>563</v>
      </c>
      <c r="K213" s="44" t="n">
        <v>586</v>
      </c>
      <c r="L213" s="44" t="n">
        <v>600</v>
      </c>
      <c r="M213" s="44" t="n">
        <v>620</v>
      </c>
      <c r="N213" s="44" t="n">
        <v>636</v>
      </c>
      <c r="O213" s="44" t="n">
        <v>674</v>
      </c>
      <c r="P213" s="44" t="n">
        <v>700</v>
      </c>
    </row>
    <row r="214">
      <c r="H214" s="47" t="inlineStr">
        <is>
          <t>6|61-80</t>
        </is>
      </c>
      <c r="I214" s="44" t="n">
        <v>485</v>
      </c>
      <c r="J214" s="44" t="n">
        <v>553</v>
      </c>
      <c r="K214" s="44" t="n">
        <v>575</v>
      </c>
      <c r="L214" s="44" t="n">
        <v>589</v>
      </c>
      <c r="M214" s="44" t="n">
        <v>609</v>
      </c>
      <c r="N214" s="44" t="n">
        <v>625</v>
      </c>
      <c r="O214" s="44" t="n">
        <v>662</v>
      </c>
      <c r="P214" s="44" t="n">
        <v>688</v>
      </c>
    </row>
    <row r="215">
      <c r="H215" s="47" t="inlineStr">
        <is>
          <t>6|81+</t>
        </is>
      </c>
      <c r="I215" s="44" t="n">
        <v>468</v>
      </c>
      <c r="J215" s="44" t="n">
        <v>535</v>
      </c>
      <c r="K215" s="44" t="n">
        <v>557</v>
      </c>
      <c r="L215" s="44" t="n">
        <v>570</v>
      </c>
      <c r="M215" s="44" t="n">
        <v>590</v>
      </c>
      <c r="N215" s="44" t="n">
        <v>605</v>
      </c>
      <c r="O215" s="44" t="n">
        <v>640</v>
      </c>
      <c r="P215" s="44" t="n">
        <v>666</v>
      </c>
    </row>
    <row r="216">
      <c r="H216" s="47" t="inlineStr">
        <is>
          <t>7.5|20以下</t>
        </is>
      </c>
      <c r="I216" s="44" t="n">
        <v>537</v>
      </c>
      <c r="J216" s="44" t="n">
        <v>584</v>
      </c>
      <c r="K216" s="44" t="n">
        <v>614</v>
      </c>
      <c r="L216" s="44" t="n">
        <v>637</v>
      </c>
      <c r="M216" s="44" t="n">
        <v>649</v>
      </c>
      <c r="N216" s="44" t="n">
        <v>669</v>
      </c>
      <c r="O216" s="44" t="n">
        <v>716</v>
      </c>
      <c r="P216" s="44" t="n">
        <v>748</v>
      </c>
    </row>
    <row r="217">
      <c r="H217" s="47" t="inlineStr">
        <is>
          <t>7.5|21-40</t>
        </is>
      </c>
      <c r="I217" s="44" t="n">
        <v>478</v>
      </c>
      <c r="J217" s="44" t="n">
        <v>520</v>
      </c>
      <c r="K217" s="44" t="n">
        <v>544</v>
      </c>
      <c r="L217" s="44" t="n">
        <v>557</v>
      </c>
      <c r="M217" s="44" t="n">
        <v>580</v>
      </c>
      <c r="N217" s="44" t="n">
        <v>596</v>
      </c>
      <c r="O217" s="44" t="n">
        <v>637</v>
      </c>
      <c r="P217" s="44" t="n">
        <v>666</v>
      </c>
    </row>
    <row r="218">
      <c r="H218" s="47" t="inlineStr">
        <is>
          <t>7.5|41-60</t>
        </is>
      </c>
      <c r="I218" s="44" t="n">
        <v>449</v>
      </c>
      <c r="J218" s="44" t="n">
        <v>488</v>
      </c>
      <c r="K218" s="44" t="n">
        <v>511</v>
      </c>
      <c r="L218" s="44" t="n">
        <v>525</v>
      </c>
      <c r="M218" s="44" t="n">
        <v>545</v>
      </c>
      <c r="N218" s="44" t="n">
        <v>561</v>
      </c>
      <c r="O218" s="44" t="n">
        <v>599</v>
      </c>
      <c r="P218" s="44" t="n">
        <v>625</v>
      </c>
    </row>
    <row r="219">
      <c r="H219" s="47" t="inlineStr">
        <is>
          <t>7.5|61-80</t>
        </is>
      </c>
      <c r="I219" s="44" t="n">
        <v>440</v>
      </c>
      <c r="J219" s="44" t="n">
        <v>479</v>
      </c>
      <c r="K219" s="44" t="n">
        <v>501</v>
      </c>
      <c r="L219" s="44" t="n">
        <v>515</v>
      </c>
      <c r="M219" s="44" t="n">
        <v>535</v>
      </c>
      <c r="N219" s="44" t="n">
        <v>551</v>
      </c>
      <c r="O219" s="44" t="n">
        <v>588</v>
      </c>
      <c r="P219" s="44" t="n">
        <v>614</v>
      </c>
    </row>
    <row r="220">
      <c r="H220" s="47" t="inlineStr">
        <is>
          <t>7.5|81+</t>
        </is>
      </c>
      <c r="I220" s="44" t="n">
        <v>425</v>
      </c>
      <c r="J220" s="44" t="n">
        <v>463</v>
      </c>
      <c r="K220" s="44" t="n">
        <v>485</v>
      </c>
      <c r="L220" s="44" t="n">
        <v>498</v>
      </c>
      <c r="M220" s="44" t="n">
        <v>518</v>
      </c>
      <c r="N220" s="44" t="n">
        <v>533</v>
      </c>
      <c r="O220" s="44" t="n">
        <v>568</v>
      </c>
      <c r="P220" s="44" t="n">
        <v>594</v>
      </c>
    </row>
    <row r="221">
      <c r="H221" s="47" t="inlineStr">
        <is>
          <t>10|20以下</t>
        </is>
      </c>
      <c r="I221" s="44" t="n">
        <v>490</v>
      </c>
      <c r="J221" s="44" t="n">
        <v>532</v>
      </c>
      <c r="K221" s="44" t="n">
        <v>557</v>
      </c>
      <c r="L221" s="44" t="n">
        <v>572</v>
      </c>
      <c r="M221" s="44" t="n">
        <v>594</v>
      </c>
      <c r="N221" s="44" t="n">
        <v>611</v>
      </c>
      <c r="O221" s="44" t="n">
        <v>653</v>
      </c>
      <c r="P221" s="44" t="n">
        <v>682</v>
      </c>
    </row>
    <row r="222">
      <c r="H222" s="47" t="inlineStr">
        <is>
          <t>10|21-40</t>
        </is>
      </c>
      <c r="I222" s="44" t="n">
        <v>438</v>
      </c>
      <c r="J222" s="44" t="n">
        <v>475</v>
      </c>
      <c r="K222" s="44" t="n">
        <v>497</v>
      </c>
      <c r="L222" s="44" t="n">
        <v>511</v>
      </c>
      <c r="M222" s="44" t="n">
        <v>532</v>
      </c>
      <c r="N222" s="44" t="n">
        <v>547</v>
      </c>
      <c r="O222" s="44" t="n">
        <v>584</v>
      </c>
      <c r="P222" s="44" t="n">
        <v>609</v>
      </c>
    </row>
    <row r="223">
      <c r="H223" s="47" t="inlineStr">
        <is>
          <t>10|41-60</t>
        </is>
      </c>
      <c r="I223" s="44" t="n">
        <v>405</v>
      </c>
      <c r="J223" s="44" t="n">
        <v>441</v>
      </c>
      <c r="K223" s="44" t="n">
        <v>461</v>
      </c>
      <c r="L223" s="44" t="n">
        <v>474</v>
      </c>
      <c r="M223" s="44" t="n">
        <v>493</v>
      </c>
      <c r="N223" s="44" t="n">
        <v>508</v>
      </c>
      <c r="O223" s="44" t="n">
        <v>541</v>
      </c>
      <c r="P223" s="44" t="n">
        <v>564</v>
      </c>
    </row>
    <row r="224">
      <c r="H224" s="47" t="inlineStr">
        <is>
          <t>10|61-80</t>
        </is>
      </c>
      <c r="I224" s="44" t="n">
        <v>397</v>
      </c>
      <c r="J224" s="44" t="n">
        <v>432</v>
      </c>
      <c r="K224" s="44" t="n">
        <v>452</v>
      </c>
      <c r="L224" s="44" t="n">
        <v>465</v>
      </c>
      <c r="M224" s="44" t="n">
        <v>483</v>
      </c>
      <c r="N224" s="44" t="n">
        <v>498</v>
      </c>
      <c r="O224" s="44" t="n">
        <v>530</v>
      </c>
      <c r="P224" s="44" t="n">
        <v>554</v>
      </c>
    </row>
    <row r="225">
      <c r="H225" s="47" t="inlineStr">
        <is>
          <t>10|81+</t>
        </is>
      </c>
      <c r="I225" s="44" t="n">
        <v>384</v>
      </c>
      <c r="J225" s="44" t="n">
        <v>417</v>
      </c>
      <c r="K225" s="44" t="n">
        <v>437</v>
      </c>
      <c r="L225" s="44" t="n">
        <v>449</v>
      </c>
      <c r="M225" s="44" t="n">
        <v>467</v>
      </c>
      <c r="N225" s="44" t="n">
        <v>480</v>
      </c>
      <c r="O225" s="44" t="n">
        <v>512</v>
      </c>
      <c r="P225" s="44" t="n">
        <v>535</v>
      </c>
    </row>
  </sheetData>
  <mergeCells count="22">
    <mergeCell ref="A26:F26"/>
    <mergeCell ref="A21:F21"/>
    <mergeCell ref="D125:F125"/>
    <mergeCell ref="A2:F2"/>
    <mergeCell ref="A71:F71"/>
    <mergeCell ref="A47:F47"/>
    <mergeCell ref="A116:F116"/>
    <mergeCell ref="A5:F5"/>
    <mergeCell ref="A126:F126"/>
    <mergeCell ref="A4:F4"/>
    <mergeCell ref="A20:F20"/>
    <mergeCell ref="A121:F121"/>
    <mergeCell ref="A58:F58"/>
    <mergeCell ref="A40:F40"/>
    <mergeCell ref="A48:F48"/>
    <mergeCell ref="H209:P209"/>
    <mergeCell ref="A97:Z97"/>
    <mergeCell ref="A1:F1"/>
    <mergeCell ref="A79:F79"/>
    <mergeCell ref="A96:Z96"/>
    <mergeCell ref="A78:F78"/>
    <mergeCell ref="A87:F87"/>
  </mergeCells>
  <dataValidations count="2">
    <dataValidation sqref="C7" showDropDown="0" showInputMessage="0" showErrorMessage="0" allowBlank="1" type="list">
      <formula1>"平日のみ,平日+土曜,平日+祝日,平日+土祝"</formula1>
    </dataValidation>
    <dataValidation sqref="C10" showDropDown="0" showInputMessage="0" showErrorMessage="0" allowBlank="1" type="list">
      <formula1>"6,7.5,10"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73"/>
  <sheetViews>
    <sheetView workbookViewId="0">
      <selection activeCell="A1" sqref="A1"/>
    </sheetView>
  </sheetViews>
  <sheetFormatPr baseColWidth="8" defaultRowHeight="15"/>
  <cols>
    <col width="47" customWidth="1" min="1" max="1"/>
    <col width="26" customWidth="1" min="2" max="2"/>
    <col width="16" customWidth="1" min="3" max="3"/>
    <col width="56" customWidth="1" min="4" max="4"/>
  </cols>
  <sheetData>
    <row r="1" ht="24" customHeight="1">
      <c r="A1" s="1" t="inlineStr">
        <is>
          <t>報酬・制度リファレンス（令和6年度〜令和8年6月見直し・要確認）</t>
        </is>
      </c>
      <c r="B1" s="2" t="n"/>
      <c r="C1" s="2" t="n"/>
      <c r="D1" s="2" t="n"/>
    </row>
    <row r="2" ht="28" customHeight="1">
      <c r="A2" s="6" t="inlineStr">
        <is>
          <t>【このシートの使い方】各試算シートの『基本報酬単位』は、厚生労働省告示の検証済み表から自動算出されます（その参照表は各試算シートの右側 H列〜に埋め込み済み）。</t>
        </is>
      </c>
    </row>
    <row r="3" ht="28" customHeight="1">
      <c r="A3" s="6" t="inlineStr">
        <is>
          <t xml:space="preserve">　このシートは、その算定根拠（A型スコアの配点・加算/減算・人員配置・地域区分）と、根拠資料（出典）の確認用です。下の『出典リンク』から厚労省の告示PDFを直接開けます。</t>
        </is>
      </c>
    </row>
    <row r="4" ht="28" customHeight="1">
      <c r="A4" s="6" t="inlineStr">
        <is>
          <t>※ 下表は概況把握用の参考値。基本報酬は地域区分・定員規模・A型スコア／B型(報酬体系×平均工賃×配置)で変動し、令和8年6月の見直し等で更新されます。実額・最新性は必ず出典の告示・自治体資料で確認してください。</t>
        </is>
      </c>
    </row>
    <row r="5"/>
    <row r="6">
      <c r="A6" s="7" t="inlineStr">
        <is>
          <t>■ 単位単価（1単位あたりの円・地域区分の目安）</t>
        </is>
      </c>
      <c r="B6" s="8" t="n"/>
      <c r="C6" s="8" t="n"/>
      <c r="D6" s="8" t="n"/>
    </row>
    <row r="7">
      <c r="A7" s="48" t="inlineStr">
        <is>
          <t>地域区分</t>
        </is>
      </c>
      <c r="B7" s="48" t="inlineStr">
        <is>
          <t>1単位あたり(円)・目安</t>
        </is>
      </c>
      <c r="C7" s="48" t="inlineStr"/>
      <c r="D7" s="48" t="inlineStr">
        <is>
          <t>備考</t>
        </is>
      </c>
    </row>
    <row r="8">
      <c r="A8" s="47" t="inlineStr">
        <is>
          <t>1級地</t>
        </is>
      </c>
      <c r="B8" s="47" t="inlineStr">
        <is>
          <t>約11.x</t>
        </is>
      </c>
      <c r="C8" s="47" t="inlineStr"/>
      <c r="D8" s="47" t="inlineStr">
        <is>
          <t>上乗せ最大。東京都特別区等</t>
        </is>
      </c>
    </row>
    <row r="9">
      <c r="A9" s="47" t="inlineStr">
        <is>
          <t>2〜6級地</t>
        </is>
      </c>
      <c r="B9" s="47" t="inlineStr">
        <is>
          <t>約10.x〜11.x</t>
        </is>
      </c>
      <c r="C9" s="47" t="inlineStr"/>
      <c r="D9" s="47" t="inlineStr">
        <is>
          <t>地域により逓減</t>
        </is>
      </c>
    </row>
    <row r="10">
      <c r="A10" s="47" t="inlineStr">
        <is>
          <t>7級地</t>
        </is>
      </c>
      <c r="B10" s="47" t="inlineStr">
        <is>
          <t>約10.x</t>
        </is>
      </c>
      <c r="C10" s="47" t="inlineStr"/>
      <c r="D10" s="47" t="inlineStr"/>
    </row>
    <row r="11">
      <c r="A11" s="47" t="inlineStr">
        <is>
          <t>その他</t>
        </is>
      </c>
      <c r="B11" s="47" t="inlineStr">
        <is>
          <t>10.00</t>
        </is>
      </c>
      <c r="C11" s="47" t="inlineStr"/>
      <c r="D11" s="47" t="inlineStr">
        <is>
          <t>上乗せなし（既定値）</t>
        </is>
      </c>
    </row>
    <row r="12"/>
    <row r="13">
      <c r="A13" s="7" t="inlineStr">
        <is>
          <t>■ B型 基本報酬の体系（令和6年度〜・サービス費Ⅰ〜Ⅵ）</t>
        </is>
      </c>
      <c r="B13" s="8" t="n"/>
      <c r="C13" s="8" t="n"/>
      <c r="D13" s="8" t="n"/>
    </row>
    <row r="14">
      <c r="A14" s="48" t="inlineStr">
        <is>
          <t>報酬体系</t>
        </is>
      </c>
      <c r="B14" s="48" t="inlineStr">
        <is>
          <t>人員配置</t>
        </is>
      </c>
      <c r="C14" s="48" t="inlineStr">
        <is>
          <t>サービス費</t>
        </is>
      </c>
      <c r="D14" s="48" t="inlineStr">
        <is>
          <t>対象事業所像</t>
        </is>
      </c>
    </row>
    <row r="15">
      <c r="A15" s="47" t="inlineStr">
        <is>
          <t>①平均工賃月額に応じた報酬</t>
        </is>
      </c>
      <c r="B15" s="47" t="inlineStr">
        <is>
          <t>6:1</t>
        </is>
      </c>
      <c r="C15" s="47" t="inlineStr">
        <is>
          <t>(Ⅰ)</t>
        </is>
      </c>
      <c r="D15" s="47" t="inlineStr">
        <is>
          <t>工賃を上げて稼ぐ。工賃高いほど高報酬</t>
        </is>
      </c>
    </row>
    <row r="16">
      <c r="A16" s="47" t="inlineStr">
        <is>
          <t>（工賃評価型）</t>
        </is>
      </c>
      <c r="B16" s="47" t="inlineStr">
        <is>
          <t>7.5:1</t>
        </is>
      </c>
      <c r="C16" s="47" t="inlineStr">
        <is>
          <t>(Ⅱ)</t>
        </is>
      </c>
      <c r="D16" s="47" t="inlineStr">
        <is>
          <t>通称『生産活動型』が概ねここ</t>
        </is>
      </c>
    </row>
    <row r="17">
      <c r="A17" s="47" t="inlineStr"/>
      <c r="B17" s="47" t="inlineStr">
        <is>
          <t>10:1</t>
        </is>
      </c>
      <c r="C17" s="47" t="inlineStr">
        <is>
          <t>(Ⅲ)</t>
        </is>
      </c>
      <c r="D17" s="47" t="inlineStr"/>
    </row>
    <row r="18">
      <c r="A18" s="47" t="inlineStr">
        <is>
          <t>②参加等を一律に評価する報酬</t>
        </is>
      </c>
      <c r="B18" s="47" t="inlineStr">
        <is>
          <t>6:1</t>
        </is>
      </c>
      <c r="C18" s="47" t="inlineStr">
        <is>
          <t>(Ⅳ)</t>
        </is>
      </c>
      <c r="D18" s="47" t="inlineStr">
        <is>
          <t>工賃の多寡で評価せず参加を支援</t>
        </is>
      </c>
    </row>
    <row r="19">
      <c r="A19" s="47" t="inlineStr">
        <is>
          <t>（参加評価型）</t>
        </is>
      </c>
      <c r="B19" s="47" t="inlineStr">
        <is>
          <t>7.5:1</t>
        </is>
      </c>
      <c r="C19" s="47" t="inlineStr">
        <is>
          <t>(Ⅴ)</t>
        </is>
      </c>
      <c r="D19" s="47" t="inlineStr">
        <is>
          <t>重度者・通称『居場所型』が概ねここ</t>
        </is>
      </c>
    </row>
    <row r="20">
      <c r="A20" s="47" t="inlineStr"/>
      <c r="B20" s="47" t="inlineStr">
        <is>
          <t>10:1</t>
        </is>
      </c>
      <c r="C20" s="47" t="inlineStr">
        <is>
          <t>(Ⅵ)</t>
        </is>
      </c>
      <c r="D20" s="47" t="inlineStr">
        <is>
          <t>短時間利用者が多い場合の減算あり</t>
        </is>
      </c>
    </row>
    <row r="21"/>
    <row r="22">
      <c r="A22" s="7" t="inlineStr">
        <is>
          <t>■ B型 ①工賃評価型 日額単位（概況の目安／厳密値は各試算シートの参照表＝告示確定値）</t>
        </is>
      </c>
      <c r="B22" s="8" t="n"/>
      <c r="C22" s="8" t="n"/>
      <c r="D22" s="8" t="n"/>
    </row>
    <row r="23">
      <c r="A23" s="48" t="inlineStr">
        <is>
          <t>平均工賃月額</t>
        </is>
      </c>
      <c r="B23" s="48" t="inlineStr">
        <is>
          <t>日額単位（目安）</t>
        </is>
      </c>
      <c r="C23" s="48" t="inlineStr"/>
      <c r="D23" s="48" t="inlineStr">
        <is>
          <t>備考</t>
        </is>
      </c>
    </row>
    <row r="24">
      <c r="A24" s="47" t="inlineStr">
        <is>
          <t>4.5万円以上</t>
        </is>
      </c>
      <c r="B24" s="47" t="inlineStr">
        <is>
          <t>概ね 700前後</t>
        </is>
      </c>
      <c r="C24" s="47" t="inlineStr"/>
      <c r="D24" s="47" t="inlineStr">
        <is>
          <t>工賃が高いほど高単位</t>
        </is>
      </c>
    </row>
    <row r="25">
      <c r="A25" s="47" t="inlineStr">
        <is>
          <t>2〜3万円台</t>
        </is>
      </c>
      <c r="B25" s="47" t="inlineStr">
        <is>
          <t>概ね 630〜690</t>
        </is>
      </c>
      <c r="C25" s="47" t="inlineStr"/>
      <c r="D25" s="47" t="inlineStr">
        <is>
          <t>定員20以下/7.5:1の例</t>
        </is>
      </c>
    </row>
    <row r="26">
      <c r="A26" s="47" t="inlineStr">
        <is>
          <t>1万円台</t>
        </is>
      </c>
      <c r="B26" s="47" t="inlineStr">
        <is>
          <t>概ね 590〜620</t>
        </is>
      </c>
      <c r="C26" s="47" t="inlineStr"/>
      <c r="D26" s="47" t="inlineStr">
        <is>
          <t>令和8年6月に基準額+3千円・中間区分新設</t>
        </is>
      </c>
    </row>
    <row r="27">
      <c r="A27" s="47" t="inlineStr">
        <is>
          <t>1万円未満</t>
        </is>
      </c>
      <c r="B27" s="47" t="inlineStr">
        <is>
          <t>概ね 560前後</t>
        </is>
      </c>
      <c r="C27" s="47" t="inlineStr"/>
      <c r="D27" s="47" t="inlineStr">
        <is>
          <t>②参加評価型は工賃に依らず一律評価</t>
        </is>
      </c>
    </row>
    <row r="28"/>
    <row r="29">
      <c r="A29" s="7" t="inlineStr">
        <is>
          <t>■ A型 基本報酬（スコア方式・概況の目安／厳密値は各試算シートの参照表＝告示確定値）</t>
        </is>
      </c>
      <c r="B29" s="8" t="n"/>
      <c r="C29" s="8" t="n"/>
      <c r="D29" s="8" t="n"/>
    </row>
    <row r="30">
      <c r="A30" s="48" t="inlineStr">
        <is>
          <t>評価</t>
        </is>
      </c>
      <c r="B30" s="48" t="inlineStr">
        <is>
          <t>日額単位（目安）</t>
        </is>
      </c>
      <c r="C30" s="48" t="inlineStr"/>
      <c r="D30" s="48" t="inlineStr">
        <is>
          <t>備考</t>
        </is>
      </c>
    </row>
    <row r="31">
      <c r="A31" s="47" t="inlineStr">
        <is>
          <t>スコア高（上位区分）</t>
        </is>
      </c>
      <c r="B31" s="47" t="inlineStr">
        <is>
          <t>概ね 700前後</t>
        </is>
      </c>
      <c r="C31" s="47" t="inlineStr"/>
      <c r="D31" s="47" t="inlineStr">
        <is>
          <t>労働時間・生産活動・多様な働き方等を加点</t>
        </is>
      </c>
    </row>
    <row r="32">
      <c r="A32" s="47" t="inlineStr">
        <is>
          <t>スコア中位</t>
        </is>
      </c>
      <c r="B32" s="47" t="inlineStr">
        <is>
          <t>概ね 600前後</t>
        </is>
      </c>
      <c r="C32" s="47" t="inlineStr"/>
      <c r="D32" s="47" t="inlineStr">
        <is>
          <t>様式2のスコア表で評価・公表</t>
        </is>
      </c>
    </row>
    <row r="33">
      <c r="A33" s="47" t="inlineStr">
        <is>
          <t>スコア低（下位区分）</t>
        </is>
      </c>
      <c r="B33" s="47" t="inlineStr">
        <is>
          <t>概ね 300〜500</t>
        </is>
      </c>
      <c r="C33" s="47" t="inlineStr"/>
      <c r="D33" s="47" t="inlineStr">
        <is>
          <t>定員規模・配置(7.5:1/10:1)でも変動</t>
        </is>
      </c>
    </row>
    <row r="34"/>
    <row r="35">
      <c r="A35" s="7" t="inlineStr">
        <is>
          <t>■ 主な加算（例・日額単位は基本報酬に上乗せ）</t>
        </is>
      </c>
      <c r="B35" s="8" t="n"/>
      <c r="C35" s="8" t="n"/>
      <c r="D35" s="8" t="n"/>
    </row>
    <row r="36">
      <c r="A36" s="48" t="inlineStr">
        <is>
          <t>加算</t>
        </is>
      </c>
      <c r="B36" s="48" t="inlineStr">
        <is>
          <t>区分</t>
        </is>
      </c>
      <c r="C36" s="48" t="inlineStr"/>
      <c r="D36" s="48" t="inlineStr">
        <is>
          <t>概要</t>
        </is>
      </c>
    </row>
    <row r="37">
      <c r="A37" s="47" t="inlineStr">
        <is>
          <t>福祉専門職員配置等加算</t>
        </is>
      </c>
      <c r="B37" s="47" t="inlineStr">
        <is>
          <t>日額単位</t>
        </is>
      </c>
      <c r="C37" s="47" t="inlineStr"/>
      <c r="D37" s="47" t="inlineStr">
        <is>
          <t>有資格職員の配置割合に応じ加算</t>
        </is>
      </c>
    </row>
    <row r="38">
      <c r="A38" s="47" t="inlineStr">
        <is>
          <t>処遇改善加算等</t>
        </is>
      </c>
      <c r="B38" s="47" t="inlineStr">
        <is>
          <t>率(%)</t>
        </is>
      </c>
      <c r="C38" s="47" t="inlineStr"/>
      <c r="D38" s="47" t="inlineStr">
        <is>
          <t>基本＋特定加算の総単位に対する％（試算表の処遇改善率欄）</t>
        </is>
      </c>
    </row>
    <row r="39">
      <c r="A39" s="47" t="inlineStr">
        <is>
          <t>送迎加算</t>
        </is>
      </c>
      <c r="B39" s="47" t="inlineStr">
        <is>
          <t>日額単位</t>
        </is>
      </c>
      <c r="C39" s="47" t="inlineStr"/>
      <c r="D39" s="47" t="inlineStr">
        <is>
          <t>片道/往復・人数要件</t>
        </is>
      </c>
    </row>
    <row r="40">
      <c r="A40" s="47" t="inlineStr">
        <is>
          <t>食事提供体制加算</t>
        </is>
      </c>
      <c r="B40" s="47" t="inlineStr">
        <is>
          <t>日額単位</t>
        </is>
      </c>
      <c r="C40" s="47" t="inlineStr"/>
      <c r="D40" s="47" t="inlineStr">
        <is>
          <t>低所得者への食事提供</t>
        </is>
      </c>
    </row>
    <row r="41">
      <c r="A41" s="47" t="inlineStr">
        <is>
          <t>（A型）賃金向上達成指導員配置加算</t>
        </is>
      </c>
      <c r="B41" s="47" t="inlineStr">
        <is>
          <t>日額単位</t>
        </is>
      </c>
      <c r="C41" s="47" t="inlineStr"/>
      <c r="D41" s="47" t="inlineStr">
        <is>
          <t>賃金向上の取組評価</t>
        </is>
      </c>
    </row>
    <row r="42">
      <c r="A42" s="47" t="inlineStr">
        <is>
          <t>（B型）目標工賃達成指導員配置加算</t>
        </is>
      </c>
      <c r="B42" s="47" t="inlineStr">
        <is>
          <t>日額単位</t>
        </is>
      </c>
      <c r="C42" s="47" t="inlineStr"/>
      <c r="D42" s="47" t="inlineStr">
        <is>
          <t>配置で実質7.5:1相当の評価</t>
        </is>
      </c>
    </row>
    <row r="43"/>
    <row r="44">
      <c r="A44" s="7" t="inlineStr">
        <is>
          <t>■ 主な減算（例・試算表の『減算率』へ反映）</t>
        </is>
      </c>
      <c r="B44" s="8" t="n"/>
      <c r="C44" s="8" t="n"/>
      <c r="D44" s="8" t="n"/>
    </row>
    <row r="45">
      <c r="A45" s="48" t="inlineStr">
        <is>
          <t>減算</t>
        </is>
      </c>
      <c r="B45" s="48" t="inlineStr"/>
      <c r="C45" s="48" t="inlineStr"/>
      <c r="D45" s="48" t="inlineStr">
        <is>
          <t>概要</t>
        </is>
      </c>
    </row>
    <row r="46">
      <c r="A46" s="47" t="inlineStr">
        <is>
          <t>定員超過利用減算</t>
        </is>
      </c>
      <c r="B46" s="47" t="inlineStr"/>
      <c r="C46" s="47" t="inlineStr"/>
      <c r="D46" s="47" t="inlineStr">
        <is>
          <t>利用者数が定員を一定以上超過</t>
        </is>
      </c>
    </row>
    <row r="47">
      <c r="A47" s="47" t="inlineStr">
        <is>
          <t>サービス管理責任者欠如減算</t>
        </is>
      </c>
      <c r="B47" s="47" t="inlineStr"/>
      <c r="C47" s="47" t="inlineStr"/>
      <c r="D47" s="47" t="inlineStr">
        <is>
          <t>サビ管未配置・要件未充足</t>
        </is>
      </c>
    </row>
    <row r="48">
      <c r="A48" s="47" t="inlineStr">
        <is>
          <t>個別支援計画未作成減算</t>
        </is>
      </c>
      <c r="B48" s="47" t="inlineStr"/>
      <c r="C48" s="47" t="inlineStr"/>
      <c r="D48" s="47" t="inlineStr">
        <is>
          <t>計画未作成・モニタリング未実施</t>
        </is>
      </c>
    </row>
    <row r="49">
      <c r="A49" s="47" t="inlineStr">
        <is>
          <t>身体拘束廃止未実施減算</t>
        </is>
      </c>
      <c r="B49" s="47" t="inlineStr"/>
      <c r="C49" s="47" t="inlineStr"/>
      <c r="D49" s="47" t="inlineStr">
        <is>
          <t>記録・委員会・指針・研修の未実施</t>
        </is>
      </c>
    </row>
    <row r="50">
      <c r="A50" s="47" t="inlineStr">
        <is>
          <t>（B型②）短時間利用者が多い場合の減算</t>
        </is>
      </c>
      <c r="B50" s="47" t="inlineStr"/>
      <c r="C50" s="47" t="inlineStr"/>
      <c r="D50" s="47" t="inlineStr">
        <is>
          <t>令和6年度〜</t>
        </is>
      </c>
    </row>
    <row r="51"/>
    <row r="52">
      <c r="A52" s="7" t="inlineStr">
        <is>
          <t>■ 人員配置基準（主なもの）</t>
        </is>
      </c>
      <c r="B52" s="8" t="n"/>
      <c r="C52" s="8" t="n"/>
      <c r="D52" s="8" t="n"/>
    </row>
    <row r="53">
      <c r="A53" s="48" t="inlineStr">
        <is>
          <t>職種</t>
        </is>
      </c>
      <c r="B53" s="48" t="inlineStr">
        <is>
          <t>配置基準</t>
        </is>
      </c>
      <c r="C53" s="48" t="inlineStr"/>
      <c r="D53" s="48" t="inlineStr">
        <is>
          <t>備考</t>
        </is>
      </c>
    </row>
    <row r="54">
      <c r="A54" s="47" t="inlineStr">
        <is>
          <t>管理者</t>
        </is>
      </c>
      <c r="B54" s="47" t="inlineStr">
        <is>
          <t>1人</t>
        </is>
      </c>
      <c r="C54" s="47" t="inlineStr"/>
      <c r="D54" s="47" t="inlineStr">
        <is>
          <t>支障なければ兼務可</t>
        </is>
      </c>
    </row>
    <row r="55">
      <c r="A55" s="47" t="inlineStr">
        <is>
          <t>サービス管理責任者</t>
        </is>
      </c>
      <c r="B55" s="47" t="inlineStr">
        <is>
          <t>利用者60人以下:1人以上</t>
        </is>
      </c>
      <c r="C55" s="47" t="inlineStr"/>
      <c r="D55" s="47" t="inlineStr">
        <is>
          <t>常勤専従1以上等</t>
        </is>
      </c>
    </row>
    <row r="56">
      <c r="A56" s="47" t="inlineStr">
        <is>
          <t>職業指導員＋生活支援員</t>
        </is>
      </c>
      <c r="B56" s="47" t="inlineStr">
        <is>
          <t>総数で 6:1 / 7.5:1 / 10:1</t>
        </is>
      </c>
      <c r="C56" s="47" t="inlineStr"/>
      <c r="D56" s="47" t="inlineStr">
        <is>
          <t>常勤換算。各1人以上。手厚いほど高報酬</t>
        </is>
      </c>
    </row>
    <row r="57">
      <c r="A57" s="47" t="inlineStr">
        <is>
          <t>（B型）目標工賃達成指導員</t>
        </is>
      </c>
      <c r="B57" s="47" t="inlineStr">
        <is>
          <t>配置で加算</t>
        </is>
      </c>
      <c r="C57" s="47" t="inlineStr"/>
      <c r="D57" s="47" t="inlineStr">
        <is>
          <t>配置で実質7.5:1相当の評価</t>
        </is>
      </c>
    </row>
    <row r="58"/>
    <row r="59">
      <c r="A59" s="7" t="inlineStr">
        <is>
          <t>■ 出典・確認先</t>
        </is>
      </c>
      <c r="B59" s="8" t="n"/>
      <c r="C59" s="8" t="n"/>
      <c r="D59" s="8" t="n"/>
    </row>
    <row r="60">
      <c r="A60" s="48" t="inlineStr">
        <is>
          <t>資料</t>
        </is>
      </c>
      <c r="B60" s="48" t="inlineStr">
        <is>
          <t>発行</t>
        </is>
      </c>
      <c r="C60" s="48" t="inlineStr"/>
      <c r="D60" s="48" t="inlineStr">
        <is>
          <t>用途</t>
        </is>
      </c>
    </row>
    <row r="61">
      <c r="A61" s="47" t="inlineStr">
        <is>
          <t>障害福祉サービス等報酬告示・改定資料</t>
        </is>
      </c>
      <c r="B61" s="47" t="inlineStr">
        <is>
          <t>厚生労働省</t>
        </is>
      </c>
      <c r="C61" s="47" t="inlineStr"/>
      <c r="D61" s="47" t="inlineStr">
        <is>
          <t>基本報酬・加算・減算の単位数</t>
        </is>
      </c>
    </row>
    <row r="62">
      <c r="A62" s="47" t="inlineStr">
        <is>
          <t>令和8年6月 B型基本報酬区分見直し</t>
        </is>
      </c>
      <c r="B62" s="47" t="inlineStr">
        <is>
          <t>厚労省/自治体</t>
        </is>
      </c>
      <c r="C62" s="47" t="inlineStr"/>
      <c r="D62" s="47" t="inlineStr">
        <is>
          <t>基準額+3千円・中間区分新設</t>
        </is>
      </c>
    </row>
    <row r="63">
      <c r="A63" s="47" t="inlineStr">
        <is>
          <t>地域区分・1単位の単価</t>
        </is>
      </c>
      <c r="B63" s="47" t="inlineStr">
        <is>
          <t>厚生労働省</t>
        </is>
      </c>
      <c r="C63" s="47" t="inlineStr"/>
      <c r="D63" s="47" t="inlineStr">
        <is>
          <t>単位→円換算</t>
        </is>
      </c>
    </row>
    <row r="64">
      <c r="A64" s="47" t="inlineStr">
        <is>
          <t>A型スコア表（様式2-1/2-2）</t>
        </is>
      </c>
      <c r="B64" s="47" t="inlineStr">
        <is>
          <t>各事業所公表</t>
        </is>
      </c>
      <c r="C64" s="47" t="inlineStr"/>
      <c r="D64" s="47" t="inlineStr">
        <is>
          <t>A型基本報酬の評価根拠</t>
        </is>
      </c>
    </row>
    <row r="65">
      <c r="A65" s="47" t="inlineStr">
        <is>
          <t>指定基準・運営基準（各自治体）</t>
        </is>
      </c>
      <c r="B65" s="47" t="inlineStr">
        <is>
          <t>都道府県・市</t>
        </is>
      </c>
      <c r="C65" s="47" t="inlineStr"/>
      <c r="D65" s="47" t="inlineStr">
        <is>
          <t>人員配置・ローカルルール</t>
        </is>
      </c>
    </row>
    <row r="66"/>
    <row r="67">
      <c r="A67" s="7" t="inlineStr">
        <is>
          <t>■ 出典リンク（クリックで厚生労働省の告示・資料を開く）</t>
        </is>
      </c>
      <c r="B67" s="8" t="n"/>
      <c r="C67" s="8" t="n"/>
      <c r="D67" s="8" t="n"/>
    </row>
    <row r="68">
      <c r="A68" s="47" t="inlineStr">
        <is>
          <t>B型 基本報酬（現行=令和6＋改定後=令和8年6月）</t>
        </is>
      </c>
      <c r="B68" s="49" t="inlineStr">
        <is>
          <t>令和8年度報酬改定における改定事項</t>
        </is>
      </c>
      <c r="D68" s="49" t="inlineStr">
        <is>
          <t>https://www.mhlw.go.jp/content/001680064.pdf</t>
        </is>
      </c>
    </row>
    <row r="69">
      <c r="A69" s="47" t="inlineStr">
        <is>
          <t>A型 評価点→単位・全サービス費の単位数</t>
        </is>
      </c>
      <c r="B69" s="49" t="inlineStr">
        <is>
          <t>令和6年度報酬告示 新旧対照</t>
        </is>
      </c>
      <c r="D69" s="49" t="inlineStr">
        <is>
          <t>https://www.mhlw.go.jp/content/12200000/2024040100006.pdf</t>
        </is>
      </c>
    </row>
    <row r="70">
      <c r="A70" s="47" t="inlineStr">
        <is>
          <t>施設外就労の定義・該当しない事例</t>
        </is>
      </c>
      <c r="B70" s="49" t="inlineStr">
        <is>
          <t>令和6年度報酬改定Q&amp;A VOL.8</t>
        </is>
      </c>
      <c r="D70" s="49" t="inlineStr">
        <is>
          <t>https://www.mhlw.go.jp/content/001471548.pdf</t>
        </is>
      </c>
    </row>
    <row r="71">
      <c r="A71" s="47" t="inlineStr">
        <is>
          <t>B型基本報酬区分の見直し（令和8年6月）</t>
        </is>
      </c>
      <c r="B71" s="49" t="inlineStr">
        <is>
          <t>令和8年度報酬改定Q&amp;A VOL.1</t>
        </is>
      </c>
      <c r="D71" s="49" t="inlineStr">
        <is>
          <t>https://www.mhlw.go.jp/content/001683290.pdf</t>
        </is>
      </c>
    </row>
    <row r="72">
      <c r="A72" s="47" t="inlineStr">
        <is>
          <t>令和6年度 障害福祉サービス等報酬改定（一覧）</t>
        </is>
      </c>
      <c r="B72" s="49" t="inlineStr">
        <is>
          <t>厚労省 特設ページ</t>
        </is>
      </c>
      <c r="D72" s="49" t="inlineStr">
        <is>
          <t>https://www.mhlw.go.jp/stf/seisakunitsuite/bunya/0000202214_00009.html</t>
        </is>
      </c>
    </row>
    <row r="73">
      <c r="A73" s="6" t="inlineStr">
        <is>
          <t>※ A型スコアの評価方法（配点）は『厚生労働大臣の定める事項及び評価方法』(障発0329第41号)。各セルの青字リンクをクリックで該当PDF/ページが開きます。</t>
        </is>
      </c>
    </row>
  </sheetData>
  <mergeCells count="14">
    <mergeCell ref="A1:D1"/>
    <mergeCell ref="A67:D67"/>
    <mergeCell ref="A6:D6"/>
    <mergeCell ref="A22:D22"/>
    <mergeCell ref="A35:D35"/>
    <mergeCell ref="A4:D4"/>
    <mergeCell ref="A3:D3"/>
    <mergeCell ref="A29:D29"/>
    <mergeCell ref="A52:D52"/>
    <mergeCell ref="A59:D59"/>
    <mergeCell ref="A73:D73"/>
    <mergeCell ref="A2:D2"/>
    <mergeCell ref="A13:D13"/>
    <mergeCell ref="A44:D44"/>
  </mergeCells>
  <hyperlinks>
    <hyperlink xmlns:r="http://schemas.openxmlformats.org/officeDocument/2006/relationships" ref="B68" r:id="rId1"/>
    <hyperlink xmlns:r="http://schemas.openxmlformats.org/officeDocument/2006/relationships" ref="D68" r:id="rId2"/>
    <hyperlink xmlns:r="http://schemas.openxmlformats.org/officeDocument/2006/relationships" ref="B69" r:id="rId3"/>
    <hyperlink xmlns:r="http://schemas.openxmlformats.org/officeDocument/2006/relationships" ref="D69" r:id="rId4"/>
    <hyperlink xmlns:r="http://schemas.openxmlformats.org/officeDocument/2006/relationships" ref="B70" r:id="rId5"/>
    <hyperlink xmlns:r="http://schemas.openxmlformats.org/officeDocument/2006/relationships" ref="D70" r:id="rId6"/>
    <hyperlink xmlns:r="http://schemas.openxmlformats.org/officeDocument/2006/relationships" ref="B71" r:id="rId7"/>
    <hyperlink xmlns:r="http://schemas.openxmlformats.org/officeDocument/2006/relationships" ref="D71" r:id="rId8"/>
    <hyperlink xmlns:r="http://schemas.openxmlformats.org/officeDocument/2006/relationships" ref="B72" r:id="rId9"/>
    <hyperlink xmlns:r="http://schemas.openxmlformats.org/officeDocument/2006/relationships" ref="D72" r:id="rId10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2026-06-18T14:11:40Z</dcterms:created>
  <dcterms:modified xsi:type="dcterms:W3CDTF">2026-06-18T14:11:40Z</dcterms:modified>
</cp:coreProperties>
</file>